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24765" windowHeight="12330" activeTab="8"/>
  </bookViews>
  <sheets>
    <sheet name="Summary" sheetId="1" r:id="rId1"/>
    <sheet name="Los Angeles County" sheetId="10" r:id="rId2"/>
    <sheet name="Los Angeles City" sheetId="14" r:id="rId3"/>
    <sheet name="Playa Del Rey" sheetId="15" r:id="rId4"/>
    <sheet name="Playa Vista" sheetId="3" r:id="rId5"/>
    <sheet name="Del Rey" sheetId="4" r:id="rId6"/>
    <sheet name="Mar Vista" sheetId="5" r:id="rId7"/>
    <sheet name="Venice" sheetId="6" r:id="rId8"/>
    <sheet name="Westchester" sheetId="7" r:id="rId9"/>
    <sheet name="Culver City" sheetId="8" r:id="rId10"/>
    <sheet name="Marina Del Rey" sheetId="12" r:id="rId11"/>
    <sheet name="Sheet2" sheetId="16" r:id="rId12"/>
  </sheets>
  <calcPr calcId="145621"/>
</workbook>
</file>

<file path=xl/calcChain.xml><?xml version="1.0" encoding="utf-8"?>
<calcChain xmlns="http://schemas.openxmlformats.org/spreadsheetml/2006/main">
  <c r="J29" i="7" l="1"/>
  <c r="BO66" i="1" l="1"/>
  <c r="BO65" i="1"/>
  <c r="BO64" i="1"/>
  <c r="BO63" i="1"/>
  <c r="BN64" i="1"/>
  <c r="BN65" i="1"/>
  <c r="BN66" i="1"/>
  <c r="BN63" i="1"/>
  <c r="BE63" i="1"/>
  <c r="BF63" i="1"/>
  <c r="BG63" i="1"/>
  <c r="BH63" i="1"/>
  <c r="BI63" i="1"/>
  <c r="BJ63" i="1"/>
  <c r="BK63" i="1"/>
  <c r="BL63" i="1"/>
  <c r="BM63" i="1"/>
  <c r="BE64" i="1"/>
  <c r="BF64" i="1"/>
  <c r="BG64" i="1"/>
  <c r="BH64" i="1"/>
  <c r="BI64" i="1"/>
  <c r="BJ64" i="1"/>
  <c r="BK64" i="1"/>
  <c r="BL64" i="1"/>
  <c r="BM64" i="1"/>
  <c r="BE65" i="1"/>
  <c r="BF65" i="1"/>
  <c r="BG65" i="1"/>
  <c r="BH65" i="1"/>
  <c r="BI65" i="1"/>
  <c r="BJ65" i="1"/>
  <c r="BK65" i="1"/>
  <c r="BL65" i="1"/>
  <c r="BM65" i="1"/>
  <c r="BE66" i="1"/>
  <c r="BF66" i="1"/>
  <c r="BG66" i="1"/>
  <c r="BH66" i="1"/>
  <c r="BI66" i="1"/>
  <c r="BJ66" i="1"/>
  <c r="BK66" i="1"/>
  <c r="BL66" i="1"/>
  <c r="BM66" i="1"/>
  <c r="BD64" i="1"/>
  <c r="BD65" i="1"/>
  <c r="BD66" i="1"/>
  <c r="BD63" i="1"/>
  <c r="AT63" i="1"/>
  <c r="AU63" i="1"/>
  <c r="AV63" i="1"/>
  <c r="AW63" i="1"/>
  <c r="AX63" i="1"/>
  <c r="AY63" i="1"/>
  <c r="AZ63" i="1"/>
  <c r="BA63" i="1"/>
  <c r="BB63" i="1"/>
  <c r="BC63" i="1"/>
  <c r="AT64" i="1"/>
  <c r="AU64" i="1"/>
  <c r="AV64" i="1"/>
  <c r="AW64" i="1"/>
  <c r="AX64" i="1"/>
  <c r="AY64" i="1"/>
  <c r="AZ64" i="1"/>
  <c r="BA64" i="1"/>
  <c r="BB64" i="1"/>
  <c r="BC64" i="1"/>
  <c r="AT65" i="1"/>
  <c r="AU65" i="1"/>
  <c r="AV65" i="1"/>
  <c r="AW65" i="1"/>
  <c r="AX65" i="1"/>
  <c r="AY65" i="1"/>
  <c r="AZ65" i="1"/>
  <c r="BA65" i="1"/>
  <c r="BB65" i="1"/>
  <c r="BC65" i="1"/>
  <c r="AT66" i="1"/>
  <c r="AU66" i="1"/>
  <c r="AV66" i="1"/>
  <c r="AW66" i="1"/>
  <c r="AX66" i="1"/>
  <c r="AY66" i="1"/>
  <c r="AZ66" i="1"/>
  <c r="BA66" i="1"/>
  <c r="BB66" i="1"/>
  <c r="BC66" i="1"/>
  <c r="AS64" i="1"/>
  <c r="AS65" i="1"/>
  <c r="AS66" i="1"/>
  <c r="AS63" i="1"/>
  <c r="AH63" i="1"/>
  <c r="AI63" i="1"/>
  <c r="AJ63" i="1"/>
  <c r="AK63" i="1"/>
  <c r="AL63" i="1"/>
  <c r="AM63" i="1"/>
  <c r="AN63" i="1"/>
  <c r="AO63" i="1"/>
  <c r="AP63" i="1"/>
  <c r="AQ63" i="1"/>
  <c r="AR63" i="1"/>
  <c r="AH64" i="1"/>
  <c r="AI64" i="1"/>
  <c r="AJ64" i="1"/>
  <c r="AK64" i="1"/>
  <c r="AL64" i="1"/>
  <c r="AM64" i="1"/>
  <c r="AN64" i="1"/>
  <c r="AO64" i="1"/>
  <c r="AP64" i="1"/>
  <c r="AQ64" i="1"/>
  <c r="AR64" i="1"/>
  <c r="AH65" i="1"/>
  <c r="AI65" i="1"/>
  <c r="AJ65" i="1"/>
  <c r="AK65" i="1"/>
  <c r="AL65" i="1"/>
  <c r="AM65" i="1"/>
  <c r="AN65" i="1"/>
  <c r="AO65" i="1"/>
  <c r="AP65" i="1"/>
  <c r="AQ65" i="1"/>
  <c r="AR65" i="1"/>
  <c r="AH66" i="1"/>
  <c r="AI66" i="1"/>
  <c r="AJ66" i="1"/>
  <c r="AK66" i="1"/>
  <c r="AL66" i="1"/>
  <c r="AM66" i="1"/>
  <c r="AN66" i="1"/>
  <c r="AO66" i="1"/>
  <c r="AP66" i="1"/>
  <c r="AQ66" i="1"/>
  <c r="AR66" i="1"/>
  <c r="AG64" i="1"/>
  <c r="AG65" i="1"/>
  <c r="AG66" i="1"/>
  <c r="AG63" i="1"/>
  <c r="U63" i="1"/>
  <c r="V63" i="1"/>
  <c r="W63" i="1"/>
  <c r="X63" i="1"/>
  <c r="Y63" i="1"/>
  <c r="Z63" i="1"/>
  <c r="AA63" i="1"/>
  <c r="AB63" i="1"/>
  <c r="AC63" i="1"/>
  <c r="AD63" i="1"/>
  <c r="AE63" i="1"/>
  <c r="U64" i="1"/>
  <c r="V64" i="1"/>
  <c r="W64" i="1"/>
  <c r="X64" i="1"/>
  <c r="Y64" i="1"/>
  <c r="Z64" i="1"/>
  <c r="AA64" i="1"/>
  <c r="AB64" i="1"/>
  <c r="AC64" i="1"/>
  <c r="AD64" i="1"/>
  <c r="AE64" i="1"/>
  <c r="U65" i="1"/>
  <c r="V65" i="1"/>
  <c r="W65" i="1"/>
  <c r="X65" i="1"/>
  <c r="Y65" i="1"/>
  <c r="Z65" i="1"/>
  <c r="AA65" i="1"/>
  <c r="AB65" i="1"/>
  <c r="AC65" i="1"/>
  <c r="AD65" i="1"/>
  <c r="AE65" i="1"/>
  <c r="U66" i="1"/>
  <c r="V66" i="1"/>
  <c r="W66" i="1"/>
  <c r="X66" i="1"/>
  <c r="Y66" i="1"/>
  <c r="Z66" i="1"/>
  <c r="AA66" i="1"/>
  <c r="AB66" i="1"/>
  <c r="AC66" i="1"/>
  <c r="AD66" i="1"/>
  <c r="AE66" i="1"/>
  <c r="T64" i="1"/>
  <c r="T65" i="1"/>
  <c r="T66" i="1"/>
  <c r="T63" i="1"/>
  <c r="M63" i="1"/>
  <c r="N63" i="1"/>
  <c r="O63" i="1"/>
  <c r="P63" i="1"/>
  <c r="Q63" i="1"/>
  <c r="R63" i="1"/>
  <c r="S63" i="1"/>
  <c r="M64" i="1"/>
  <c r="N64" i="1"/>
  <c r="O64" i="1"/>
  <c r="P64" i="1"/>
  <c r="Q64" i="1"/>
  <c r="R64" i="1"/>
  <c r="S64" i="1"/>
  <c r="M65" i="1"/>
  <c r="N65" i="1"/>
  <c r="O65" i="1"/>
  <c r="P65" i="1"/>
  <c r="Q65" i="1"/>
  <c r="R65" i="1"/>
  <c r="S65" i="1"/>
  <c r="M66" i="1"/>
  <c r="N66" i="1"/>
  <c r="O66" i="1"/>
  <c r="P66" i="1"/>
  <c r="Q66" i="1"/>
  <c r="R66" i="1"/>
  <c r="S66" i="1"/>
  <c r="L64" i="1"/>
  <c r="L65" i="1"/>
  <c r="L66" i="1"/>
  <c r="L63" i="1"/>
  <c r="J63" i="1"/>
  <c r="K63" i="1"/>
  <c r="J64" i="1"/>
  <c r="K64" i="1"/>
  <c r="J65" i="1"/>
  <c r="K65" i="1"/>
  <c r="J66" i="1"/>
  <c r="K66" i="1"/>
  <c r="I64" i="1"/>
  <c r="I65" i="1"/>
  <c r="I66" i="1"/>
  <c r="I63" i="1"/>
  <c r="H63" i="1"/>
  <c r="H64" i="1"/>
  <c r="H65" i="1"/>
  <c r="H66" i="1"/>
  <c r="E63" i="1"/>
  <c r="F63" i="1"/>
  <c r="G63" i="1"/>
  <c r="E64" i="1"/>
  <c r="F64" i="1"/>
  <c r="G64" i="1"/>
  <c r="E65" i="1"/>
  <c r="F65" i="1"/>
  <c r="G65" i="1"/>
  <c r="E66" i="1"/>
  <c r="F66" i="1"/>
  <c r="G66" i="1"/>
  <c r="D64" i="1"/>
  <c r="D65" i="1"/>
  <c r="D66" i="1"/>
  <c r="D63" i="1"/>
  <c r="C64" i="1"/>
  <c r="C65" i="1"/>
  <c r="C66" i="1"/>
  <c r="C63" i="1"/>
  <c r="B64" i="1"/>
  <c r="B65" i="1"/>
  <c r="B66" i="1"/>
  <c r="B63" i="1"/>
  <c r="B66" i="12"/>
  <c r="K68" i="8"/>
  <c r="C66" i="4"/>
  <c r="D66" i="4"/>
  <c r="E66" i="4"/>
  <c r="F66" i="4"/>
  <c r="G66" i="4"/>
  <c r="H66" i="4"/>
  <c r="I66" i="4" s="1"/>
  <c r="B66" i="4"/>
  <c r="I67" i="4"/>
  <c r="I65" i="4"/>
  <c r="M67" i="5"/>
  <c r="M66" i="5"/>
  <c r="M65" i="5"/>
  <c r="M67" i="6"/>
  <c r="M66" i="6"/>
  <c r="M65" i="6"/>
  <c r="L67" i="7"/>
  <c r="L66" i="7"/>
  <c r="L65" i="7"/>
  <c r="K65" i="8"/>
  <c r="K66" i="8" s="1"/>
  <c r="C67" i="8"/>
  <c r="D67" i="8"/>
  <c r="E67" i="8"/>
  <c r="F67" i="8"/>
  <c r="G67" i="8"/>
  <c r="J67" i="8"/>
  <c r="H67" i="8"/>
  <c r="I67" i="8"/>
  <c r="B67" i="8"/>
  <c r="K67" i="8" s="1"/>
  <c r="L64" i="7"/>
  <c r="C66" i="7"/>
  <c r="D66" i="7"/>
  <c r="E66" i="7"/>
  <c r="F66" i="7"/>
  <c r="G66" i="7"/>
  <c r="H66" i="7"/>
  <c r="I66" i="7"/>
  <c r="J66" i="7"/>
  <c r="B66" i="7"/>
  <c r="M64" i="6"/>
  <c r="C66" i="6"/>
  <c r="D66" i="6"/>
  <c r="E66" i="6"/>
  <c r="F66" i="6"/>
  <c r="G66" i="6"/>
  <c r="H66" i="6"/>
  <c r="I66" i="6"/>
  <c r="J66" i="6"/>
  <c r="K66" i="6"/>
  <c r="L66" i="6"/>
  <c r="B66" i="6"/>
  <c r="M64" i="5"/>
  <c r="C66" i="5"/>
  <c r="D66" i="5"/>
  <c r="E66" i="5"/>
  <c r="F66" i="5"/>
  <c r="G66" i="5"/>
  <c r="H66" i="5"/>
  <c r="I66" i="5"/>
  <c r="J66" i="5"/>
  <c r="K66" i="5"/>
  <c r="L66" i="5"/>
  <c r="B66" i="5"/>
  <c r="I64" i="4"/>
  <c r="D67" i="3"/>
  <c r="D66" i="3"/>
  <c r="D64" i="3"/>
  <c r="D65" i="3"/>
  <c r="C66" i="3"/>
  <c r="B66" i="3"/>
  <c r="F66" i="15"/>
  <c r="F67" i="15"/>
  <c r="F65" i="15"/>
  <c r="F64" i="15"/>
  <c r="B66" i="15"/>
  <c r="C66" i="15"/>
  <c r="D66" i="15"/>
  <c r="E66" i="15"/>
  <c r="B66" i="14"/>
  <c r="B66" i="10"/>
  <c r="BE6" i="1"/>
  <c r="BF6" i="1"/>
  <c r="BG6" i="1"/>
  <c r="BH6" i="1"/>
  <c r="BI6" i="1"/>
  <c r="BL6" i="1"/>
  <c r="BJ6" i="1"/>
  <c r="BK6" i="1"/>
  <c r="BE8" i="1"/>
  <c r="BF8" i="1"/>
  <c r="BG8" i="1"/>
  <c r="BH8" i="1"/>
  <c r="BI8" i="1"/>
  <c r="BL8" i="1"/>
  <c r="BJ8" i="1"/>
  <c r="BK8" i="1"/>
  <c r="BE9" i="1"/>
  <c r="BF9" i="1"/>
  <c r="BG9" i="1"/>
  <c r="BH9" i="1"/>
  <c r="BI9" i="1"/>
  <c r="BL9" i="1"/>
  <c r="BJ9" i="1"/>
  <c r="BK9" i="1"/>
  <c r="BE10" i="1"/>
  <c r="BF10" i="1"/>
  <c r="BG10" i="1"/>
  <c r="BH10" i="1"/>
  <c r="BI10" i="1"/>
  <c r="BL10" i="1"/>
  <c r="BJ10" i="1"/>
  <c r="BK10" i="1"/>
  <c r="BJ11" i="1"/>
  <c r="BK11" i="1"/>
  <c r="BE12" i="1"/>
  <c r="BF12" i="1"/>
  <c r="BG12" i="1"/>
  <c r="BH12" i="1"/>
  <c r="BI12" i="1"/>
  <c r="BL12" i="1"/>
  <c r="BJ12" i="1"/>
  <c r="BK12" i="1"/>
  <c r="BJ13" i="1"/>
  <c r="BK13" i="1"/>
  <c r="BE15" i="1"/>
  <c r="BF15" i="1"/>
  <c r="BG15" i="1"/>
  <c r="BH15" i="1"/>
  <c r="BI15" i="1"/>
  <c r="BL15" i="1"/>
  <c r="BJ15" i="1"/>
  <c r="BK15" i="1"/>
  <c r="BJ16" i="1"/>
  <c r="BK16" i="1"/>
  <c r="BE17" i="1"/>
  <c r="BF17" i="1"/>
  <c r="BG17" i="1"/>
  <c r="BH17" i="1"/>
  <c r="BI17" i="1"/>
  <c r="BL17" i="1"/>
  <c r="BJ17" i="1"/>
  <c r="BK17" i="1"/>
  <c r="BJ18" i="1"/>
  <c r="BK18" i="1"/>
  <c r="BE19" i="1"/>
  <c r="BF19" i="1"/>
  <c r="BG19" i="1"/>
  <c r="BH19" i="1"/>
  <c r="BI19" i="1"/>
  <c r="BL19" i="1"/>
  <c r="BJ19" i="1"/>
  <c r="BK19" i="1"/>
  <c r="BJ20" i="1"/>
  <c r="BK20" i="1"/>
  <c r="BE21" i="1"/>
  <c r="BF21" i="1"/>
  <c r="BG21" i="1"/>
  <c r="BH21" i="1"/>
  <c r="BI21" i="1"/>
  <c r="BL21" i="1"/>
  <c r="BJ21" i="1"/>
  <c r="BK21" i="1"/>
  <c r="BJ22" i="1"/>
  <c r="BK22" i="1"/>
  <c r="BE23" i="1"/>
  <c r="BF23" i="1"/>
  <c r="BG23" i="1"/>
  <c r="BH23" i="1"/>
  <c r="BI23" i="1"/>
  <c r="BL23" i="1"/>
  <c r="BJ23" i="1"/>
  <c r="BK23" i="1"/>
  <c r="BJ24" i="1"/>
  <c r="BK24" i="1"/>
  <c r="BE25" i="1"/>
  <c r="BF25" i="1"/>
  <c r="BG25" i="1"/>
  <c r="BH25" i="1"/>
  <c r="BI25" i="1"/>
  <c r="BL25" i="1"/>
  <c r="BJ25" i="1"/>
  <c r="BK25" i="1"/>
  <c r="BJ26" i="1"/>
  <c r="BK26" i="1"/>
  <c r="BE29" i="1"/>
  <c r="BF29" i="1"/>
  <c r="BG29" i="1"/>
  <c r="BH29" i="1"/>
  <c r="BI29" i="1"/>
  <c r="BL29" i="1"/>
  <c r="BJ29" i="1"/>
  <c r="BK29" i="1"/>
  <c r="BE30" i="1"/>
  <c r="BF30" i="1"/>
  <c r="BG30" i="1"/>
  <c r="BH30" i="1"/>
  <c r="BI30" i="1"/>
  <c r="BL30" i="1"/>
  <c r="BJ30" i="1"/>
  <c r="BK30" i="1"/>
  <c r="BE31" i="1"/>
  <c r="BF31" i="1"/>
  <c r="BG31" i="1"/>
  <c r="BH31" i="1"/>
  <c r="BI31" i="1"/>
  <c r="BL31" i="1"/>
  <c r="BJ31" i="1"/>
  <c r="BK31" i="1"/>
  <c r="BE32" i="1"/>
  <c r="BF32" i="1"/>
  <c r="BG32" i="1"/>
  <c r="BH32" i="1"/>
  <c r="BI32" i="1"/>
  <c r="BL32" i="1"/>
  <c r="BJ32" i="1"/>
  <c r="BK32" i="1"/>
  <c r="BE33" i="1"/>
  <c r="BF33" i="1"/>
  <c r="BG33" i="1"/>
  <c r="BH33" i="1"/>
  <c r="BI33" i="1"/>
  <c r="BL33" i="1"/>
  <c r="BJ33" i="1"/>
  <c r="BK33" i="1"/>
  <c r="BE34" i="1"/>
  <c r="BF34" i="1"/>
  <c r="BG34" i="1"/>
  <c r="BH34" i="1"/>
  <c r="BI34" i="1"/>
  <c r="BL34" i="1"/>
  <c r="BJ34" i="1"/>
  <c r="BK34" i="1"/>
  <c r="BE35" i="1"/>
  <c r="BF35" i="1"/>
  <c r="BG35" i="1"/>
  <c r="BH35" i="1"/>
  <c r="BI35" i="1"/>
  <c r="BL35" i="1"/>
  <c r="BJ35" i="1"/>
  <c r="BK35" i="1"/>
  <c r="BE36" i="1"/>
  <c r="BF36" i="1"/>
  <c r="BG36" i="1"/>
  <c r="BH36" i="1"/>
  <c r="BI36" i="1"/>
  <c r="BL36" i="1"/>
  <c r="BJ36" i="1"/>
  <c r="BK36" i="1"/>
  <c r="BE37" i="1"/>
  <c r="BF37" i="1"/>
  <c r="BG37" i="1"/>
  <c r="BH37" i="1"/>
  <c r="BI37" i="1"/>
  <c r="BL37" i="1"/>
  <c r="BJ37" i="1"/>
  <c r="BK37" i="1"/>
  <c r="BE38" i="1"/>
  <c r="BF38" i="1"/>
  <c r="BG38" i="1"/>
  <c r="BH38" i="1"/>
  <c r="BI38" i="1"/>
  <c r="BL38" i="1"/>
  <c r="BJ38" i="1"/>
  <c r="BK38" i="1"/>
  <c r="BE40" i="1"/>
  <c r="BF40" i="1"/>
  <c r="BG40" i="1"/>
  <c r="BH40" i="1"/>
  <c r="BI40" i="1"/>
  <c r="BL40" i="1"/>
  <c r="BJ40" i="1"/>
  <c r="BK40" i="1"/>
  <c r="BE41" i="1"/>
  <c r="BF41" i="1"/>
  <c r="BG41" i="1"/>
  <c r="BH41" i="1"/>
  <c r="BI41" i="1"/>
  <c r="BL41" i="1"/>
  <c r="BJ41" i="1"/>
  <c r="BK41" i="1"/>
  <c r="BE42" i="1"/>
  <c r="BF42" i="1"/>
  <c r="BG42" i="1"/>
  <c r="BH42" i="1"/>
  <c r="BI42" i="1"/>
  <c r="BL42" i="1"/>
  <c r="BJ42" i="1"/>
  <c r="BK42" i="1"/>
  <c r="BE43" i="1"/>
  <c r="BF43" i="1"/>
  <c r="BG43" i="1"/>
  <c r="BH43" i="1"/>
  <c r="BI43" i="1"/>
  <c r="BL43" i="1"/>
  <c r="BJ43" i="1"/>
  <c r="BK43" i="1"/>
  <c r="BE44" i="1"/>
  <c r="BF44" i="1"/>
  <c r="BG44" i="1"/>
  <c r="BH44" i="1"/>
  <c r="BI44" i="1"/>
  <c r="BL44" i="1"/>
  <c r="BJ44" i="1"/>
  <c r="BK44" i="1"/>
  <c r="BE45" i="1"/>
  <c r="BF45" i="1"/>
  <c r="BG45" i="1"/>
  <c r="BH45" i="1"/>
  <c r="BI45" i="1"/>
  <c r="BL45" i="1"/>
  <c r="BJ45" i="1"/>
  <c r="BK45" i="1"/>
  <c r="BE46" i="1"/>
  <c r="BF46" i="1"/>
  <c r="BG46" i="1"/>
  <c r="BH46" i="1"/>
  <c r="BI46" i="1"/>
  <c r="BL46" i="1"/>
  <c r="BJ46" i="1"/>
  <c r="BK46" i="1"/>
  <c r="BD8" i="1"/>
  <c r="BD9" i="1"/>
  <c r="BD10" i="1"/>
  <c r="BD12" i="1"/>
  <c r="BD15" i="1"/>
  <c r="BD17" i="1"/>
  <c r="BD19" i="1"/>
  <c r="BD21" i="1"/>
  <c r="BD23" i="1"/>
  <c r="BD25" i="1"/>
  <c r="BD29" i="1"/>
  <c r="BD30" i="1"/>
  <c r="BD31" i="1"/>
  <c r="BD32" i="1"/>
  <c r="BD33" i="1"/>
  <c r="BD34" i="1"/>
  <c r="BD35" i="1"/>
  <c r="BD36" i="1"/>
  <c r="BD37" i="1"/>
  <c r="BD38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" i="1"/>
  <c r="BE2" i="1"/>
  <c r="BF2" i="1"/>
  <c r="BG2" i="1"/>
  <c r="BH2" i="1"/>
  <c r="BI2" i="1"/>
  <c r="BL2" i="1"/>
  <c r="BJ2" i="1"/>
  <c r="BK2" i="1"/>
  <c r="BD2" i="1"/>
  <c r="C28" i="8"/>
  <c r="BE26" i="1" s="1"/>
  <c r="D28" i="8"/>
  <c r="BF26" i="1" s="1"/>
  <c r="E28" i="8"/>
  <c r="BG26" i="1" s="1"/>
  <c r="F28" i="8"/>
  <c r="BH26" i="1" s="1"/>
  <c r="G28" i="8"/>
  <c r="BI26" i="1" s="1"/>
  <c r="J28" i="8"/>
  <c r="BL26" i="1" s="1"/>
  <c r="C26" i="8"/>
  <c r="BE24" i="1" s="1"/>
  <c r="D26" i="8"/>
  <c r="BF24" i="1" s="1"/>
  <c r="E26" i="8"/>
  <c r="BG24" i="1" s="1"/>
  <c r="F26" i="8"/>
  <c r="BH24" i="1" s="1"/>
  <c r="G26" i="8"/>
  <c r="BI24" i="1" s="1"/>
  <c r="J26" i="8"/>
  <c r="BL24" i="1" s="1"/>
  <c r="C24" i="8"/>
  <c r="BE22" i="1" s="1"/>
  <c r="D24" i="8"/>
  <c r="BF22" i="1" s="1"/>
  <c r="E24" i="8"/>
  <c r="BG22" i="1" s="1"/>
  <c r="F24" i="8"/>
  <c r="BH22" i="1" s="1"/>
  <c r="G24" i="8"/>
  <c r="BI22" i="1" s="1"/>
  <c r="J24" i="8"/>
  <c r="BL22" i="1" s="1"/>
  <c r="C22" i="8"/>
  <c r="BE20" i="1" s="1"/>
  <c r="D22" i="8"/>
  <c r="BF20" i="1" s="1"/>
  <c r="E22" i="8"/>
  <c r="BG20" i="1" s="1"/>
  <c r="F22" i="8"/>
  <c r="BH20" i="1" s="1"/>
  <c r="G22" i="8"/>
  <c r="BI20" i="1" s="1"/>
  <c r="J22" i="8"/>
  <c r="BL20" i="1" s="1"/>
  <c r="C20" i="8"/>
  <c r="BE18" i="1" s="1"/>
  <c r="D20" i="8"/>
  <c r="BF18" i="1" s="1"/>
  <c r="E20" i="8"/>
  <c r="BG18" i="1" s="1"/>
  <c r="F20" i="8"/>
  <c r="BH18" i="1" s="1"/>
  <c r="G20" i="8"/>
  <c r="BI18" i="1" s="1"/>
  <c r="J20" i="8"/>
  <c r="BL18" i="1" s="1"/>
  <c r="C18" i="8"/>
  <c r="BE16" i="1" s="1"/>
  <c r="D18" i="8"/>
  <c r="BF16" i="1" s="1"/>
  <c r="E18" i="8"/>
  <c r="BG16" i="1" s="1"/>
  <c r="F18" i="8"/>
  <c r="BH16" i="1" s="1"/>
  <c r="G18" i="8"/>
  <c r="BI16" i="1" s="1"/>
  <c r="J18" i="8"/>
  <c r="BL16" i="1" s="1"/>
  <c r="B28" i="8"/>
  <c r="BD26" i="1" s="1"/>
  <c r="B26" i="8"/>
  <c r="BD24" i="1" s="1"/>
  <c r="B24" i="8"/>
  <c r="BD22" i="1" s="1"/>
  <c r="B22" i="8"/>
  <c r="BD20" i="1" s="1"/>
  <c r="B20" i="8"/>
  <c r="BD18" i="1" s="1"/>
  <c r="B18" i="8"/>
  <c r="BD16" i="1" s="1"/>
  <c r="C15" i="8"/>
  <c r="BE13" i="1" s="1"/>
  <c r="D15" i="8"/>
  <c r="BF13" i="1" s="1"/>
  <c r="E15" i="8"/>
  <c r="BG13" i="1" s="1"/>
  <c r="F15" i="8"/>
  <c r="BH13" i="1" s="1"/>
  <c r="G15" i="8"/>
  <c r="BI13" i="1" s="1"/>
  <c r="J15" i="8"/>
  <c r="BL13" i="1" s="1"/>
  <c r="B15" i="8"/>
  <c r="BD13" i="1" s="1"/>
  <c r="C13" i="8"/>
  <c r="C29" i="8" s="1"/>
  <c r="BE27" i="1" s="1"/>
  <c r="D13" i="8"/>
  <c r="D29" i="8" s="1"/>
  <c r="BF27" i="1" s="1"/>
  <c r="E13" i="8"/>
  <c r="BG11" i="1" s="1"/>
  <c r="F13" i="8"/>
  <c r="F29" i="8" s="1"/>
  <c r="BH27" i="1" s="1"/>
  <c r="G13" i="8"/>
  <c r="G29" i="8" s="1"/>
  <c r="BI27" i="1" s="1"/>
  <c r="J13" i="8"/>
  <c r="J29" i="8" s="1"/>
  <c r="BL27" i="1" s="1"/>
  <c r="B13" i="8"/>
  <c r="B29" i="8" s="1"/>
  <c r="BD27" i="1" s="1"/>
  <c r="BB43" i="1"/>
  <c r="AA16" i="1"/>
  <c r="C22" i="3"/>
  <c r="BN27" i="1"/>
  <c r="L42" i="7"/>
  <c r="L41" i="7"/>
  <c r="F42" i="15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E48" i="1"/>
  <c r="AF48" i="1"/>
  <c r="AE49" i="1"/>
  <c r="AF49" i="1"/>
  <c r="AE50" i="1"/>
  <c r="AF50" i="1"/>
  <c r="AE51" i="1"/>
  <c r="AF51" i="1"/>
  <c r="AE52" i="1"/>
  <c r="AF52" i="1"/>
  <c r="AE53" i="1"/>
  <c r="AF53" i="1"/>
  <c r="AE54" i="1"/>
  <c r="AF54" i="1"/>
  <c r="AE55" i="1"/>
  <c r="AF55" i="1"/>
  <c r="AE56" i="1"/>
  <c r="AF56" i="1"/>
  <c r="AE57" i="1"/>
  <c r="AF57" i="1"/>
  <c r="AE58" i="1"/>
  <c r="AF58" i="1"/>
  <c r="AE59" i="1"/>
  <c r="AF59" i="1"/>
  <c r="AE60" i="1"/>
  <c r="AF60" i="1"/>
  <c r="AF47" i="1"/>
  <c r="AE47" i="1"/>
  <c r="S55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47" i="1"/>
  <c r="H60" i="1"/>
  <c r="H48" i="1"/>
  <c r="H49" i="1"/>
  <c r="H50" i="1"/>
  <c r="H51" i="1"/>
  <c r="H52" i="1"/>
  <c r="H53" i="1"/>
  <c r="H54" i="1"/>
  <c r="H55" i="1"/>
  <c r="H56" i="1"/>
  <c r="H57" i="1"/>
  <c r="H58" i="1"/>
  <c r="H59" i="1"/>
  <c r="H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47" i="1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48" i="7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48" i="6"/>
  <c r="AR47" i="1" s="1"/>
  <c r="M49" i="5"/>
  <c r="N49" i="5"/>
  <c r="M50" i="5"/>
  <c r="N50" i="5"/>
  <c r="M51" i="5"/>
  <c r="N51" i="5"/>
  <c r="M52" i="5"/>
  <c r="N52" i="5"/>
  <c r="M53" i="5"/>
  <c r="N53" i="5"/>
  <c r="M54" i="5"/>
  <c r="N54" i="5"/>
  <c r="M55" i="5"/>
  <c r="N55" i="5"/>
  <c r="M56" i="5"/>
  <c r="N56" i="5"/>
  <c r="M57" i="5"/>
  <c r="N57" i="5"/>
  <c r="M58" i="5"/>
  <c r="N58" i="5"/>
  <c r="M59" i="5"/>
  <c r="N59" i="5"/>
  <c r="M60" i="5"/>
  <c r="N60" i="5"/>
  <c r="M61" i="5"/>
  <c r="N61" i="5"/>
  <c r="N48" i="5"/>
  <c r="M48" i="5"/>
  <c r="I49" i="4"/>
  <c r="S48" i="1" s="1"/>
  <c r="I50" i="4"/>
  <c r="S49" i="1" s="1"/>
  <c r="I51" i="4"/>
  <c r="S50" i="1" s="1"/>
  <c r="I52" i="4"/>
  <c r="S51" i="1" s="1"/>
  <c r="I53" i="4"/>
  <c r="S52" i="1" s="1"/>
  <c r="I54" i="4"/>
  <c r="S53" i="1" s="1"/>
  <c r="I55" i="4"/>
  <c r="S54" i="1" s="1"/>
  <c r="I56" i="4"/>
  <c r="I57" i="4"/>
  <c r="S56" i="1" s="1"/>
  <c r="I58" i="4"/>
  <c r="S57" i="1" s="1"/>
  <c r="I59" i="4"/>
  <c r="S58" i="1" s="1"/>
  <c r="I60" i="4"/>
  <c r="S59" i="1" s="1"/>
  <c r="I61" i="4"/>
  <c r="S60" i="1" s="1"/>
  <c r="I48" i="4"/>
  <c r="S47" i="1" s="1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48" i="3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48" i="15"/>
  <c r="U18" i="16"/>
  <c r="U25" i="16"/>
  <c r="U17" i="16"/>
  <c r="U19" i="16"/>
  <c r="U20" i="16"/>
  <c r="U21" i="16"/>
  <c r="U22" i="16"/>
  <c r="U23" i="16"/>
  <c r="U24" i="16"/>
  <c r="U27" i="16"/>
  <c r="U28" i="16"/>
  <c r="U16" i="16"/>
  <c r="L35" i="7"/>
  <c r="BN38" i="1"/>
  <c r="BM38" i="1"/>
  <c r="AT38" i="1"/>
  <c r="AU38" i="1"/>
  <c r="AV38" i="1"/>
  <c r="AW38" i="1"/>
  <c r="AX38" i="1"/>
  <c r="AY38" i="1"/>
  <c r="AZ38" i="1"/>
  <c r="BA38" i="1"/>
  <c r="BB38" i="1"/>
  <c r="BC38" i="1"/>
  <c r="AS38" i="1"/>
  <c r="L39" i="7"/>
  <c r="AH38" i="1"/>
  <c r="AI38" i="1"/>
  <c r="AJ38" i="1"/>
  <c r="AK38" i="1"/>
  <c r="AL38" i="1"/>
  <c r="AM38" i="1"/>
  <c r="AN38" i="1"/>
  <c r="AO38" i="1"/>
  <c r="AP38" i="1"/>
  <c r="AQ38" i="1"/>
  <c r="AR38" i="1"/>
  <c r="AG38" i="1"/>
  <c r="M39" i="6"/>
  <c r="M35" i="6"/>
  <c r="U38" i="1"/>
  <c r="V38" i="1"/>
  <c r="W38" i="1"/>
  <c r="X38" i="1"/>
  <c r="Y38" i="1"/>
  <c r="Z38" i="1"/>
  <c r="AA38" i="1"/>
  <c r="AB38" i="1"/>
  <c r="AC38" i="1"/>
  <c r="AD38" i="1"/>
  <c r="AE38" i="1"/>
  <c r="AF38" i="1"/>
  <c r="T38" i="1"/>
  <c r="N39" i="5"/>
  <c r="M39" i="5"/>
  <c r="M35" i="5"/>
  <c r="M38" i="1"/>
  <c r="N38" i="1"/>
  <c r="O38" i="1"/>
  <c r="P38" i="1"/>
  <c r="Q38" i="1"/>
  <c r="R38" i="1"/>
  <c r="L38" i="1"/>
  <c r="J38" i="1"/>
  <c r="K38" i="1"/>
  <c r="I38" i="1"/>
  <c r="D39" i="3"/>
  <c r="E38" i="1"/>
  <c r="F38" i="1"/>
  <c r="G38" i="1"/>
  <c r="H38" i="1"/>
  <c r="D38" i="1"/>
  <c r="C38" i="1"/>
  <c r="F39" i="15"/>
  <c r="B38" i="1"/>
  <c r="L46" i="7"/>
  <c r="BC41" i="1"/>
  <c r="BD11" i="1" l="1"/>
  <c r="E29" i="8"/>
  <c r="BG27" i="1" s="1"/>
  <c r="BL11" i="1"/>
  <c r="BF11" i="1"/>
  <c r="BI11" i="1"/>
  <c r="BE11" i="1"/>
  <c r="BH11" i="1"/>
  <c r="BO60" i="1"/>
  <c r="BO48" i="1"/>
  <c r="BO59" i="1"/>
  <c r="BO55" i="1"/>
  <c r="BO51" i="1"/>
  <c r="BO56" i="1"/>
  <c r="BO58" i="1"/>
  <c r="BO54" i="1"/>
  <c r="BO50" i="1"/>
  <c r="BO52" i="1"/>
  <c r="BO57" i="1"/>
  <c r="BO53" i="1"/>
  <c r="BO49" i="1"/>
  <c r="BO47" i="1"/>
  <c r="H31" i="1"/>
  <c r="D37" i="16"/>
  <c r="K22" i="16"/>
  <c r="N20" i="16"/>
  <c r="M20" i="16"/>
  <c r="L20" i="16"/>
  <c r="K20" i="16"/>
  <c r="N18" i="16"/>
  <c r="M18" i="16"/>
  <c r="L18" i="16"/>
  <c r="K18" i="16"/>
  <c r="N16" i="16"/>
  <c r="M16" i="16"/>
  <c r="L16" i="16"/>
  <c r="K16" i="16"/>
  <c r="BM5" i="1"/>
  <c r="BM6" i="1"/>
  <c r="BM8" i="1"/>
  <c r="BM9" i="1"/>
  <c r="BM10" i="1"/>
  <c r="BM11" i="1"/>
  <c r="BM12" i="1"/>
  <c r="BM13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9" i="1"/>
  <c r="BM30" i="1"/>
  <c r="BM31" i="1"/>
  <c r="BM32" i="1"/>
  <c r="BM33" i="1"/>
  <c r="BM34" i="1"/>
  <c r="BM36" i="1"/>
  <c r="BM37" i="1"/>
  <c r="BM40" i="1"/>
  <c r="BM41" i="1"/>
  <c r="BM42" i="1"/>
  <c r="BM43" i="1"/>
  <c r="BM44" i="1"/>
  <c r="BM45" i="1"/>
  <c r="BM4" i="1"/>
  <c r="I29" i="8"/>
  <c r="BK27" i="1" s="1"/>
  <c r="H29" i="8"/>
  <c r="BJ27" i="1" s="1"/>
  <c r="K29" i="8"/>
  <c r="BM27" i="1" s="1"/>
  <c r="M11" i="6"/>
  <c r="AT6" i="1"/>
  <c r="AU6" i="1"/>
  <c r="AV6" i="1"/>
  <c r="AW6" i="1"/>
  <c r="AX6" i="1"/>
  <c r="AY6" i="1"/>
  <c r="AZ6" i="1"/>
  <c r="BA6" i="1"/>
  <c r="BB6" i="1"/>
  <c r="AT7" i="1"/>
  <c r="AU7" i="1"/>
  <c r="AV7" i="1"/>
  <c r="AW7" i="1"/>
  <c r="AX7" i="1"/>
  <c r="AY7" i="1"/>
  <c r="AZ7" i="1"/>
  <c r="BA7" i="1"/>
  <c r="AT8" i="1"/>
  <c r="AU8" i="1"/>
  <c r="AV8" i="1"/>
  <c r="AW8" i="1"/>
  <c r="AX8" i="1"/>
  <c r="AY8" i="1"/>
  <c r="AZ8" i="1"/>
  <c r="BA8" i="1"/>
  <c r="BB8" i="1"/>
  <c r="AT9" i="1"/>
  <c r="AU9" i="1"/>
  <c r="AV9" i="1"/>
  <c r="AW9" i="1"/>
  <c r="AX9" i="1"/>
  <c r="AY9" i="1"/>
  <c r="AZ9" i="1"/>
  <c r="BA9" i="1"/>
  <c r="BB9" i="1"/>
  <c r="AT10" i="1"/>
  <c r="AU10" i="1"/>
  <c r="AV10" i="1"/>
  <c r="AW10" i="1"/>
  <c r="AX10" i="1"/>
  <c r="AY10" i="1"/>
  <c r="AZ10" i="1"/>
  <c r="BA10" i="1"/>
  <c r="BB10" i="1"/>
  <c r="AT11" i="1"/>
  <c r="AU11" i="1"/>
  <c r="AV11" i="1"/>
  <c r="AW11" i="1"/>
  <c r="AX11" i="1"/>
  <c r="AY11" i="1"/>
  <c r="AZ11" i="1"/>
  <c r="BA11" i="1"/>
  <c r="BB11" i="1"/>
  <c r="AT12" i="1"/>
  <c r="AU12" i="1"/>
  <c r="AV12" i="1"/>
  <c r="AW12" i="1"/>
  <c r="AX12" i="1"/>
  <c r="AY12" i="1"/>
  <c r="AZ12" i="1"/>
  <c r="BA12" i="1"/>
  <c r="BB12" i="1"/>
  <c r="AT13" i="1"/>
  <c r="AU13" i="1"/>
  <c r="AV13" i="1"/>
  <c r="AW13" i="1"/>
  <c r="AX13" i="1"/>
  <c r="AY13" i="1"/>
  <c r="AZ13" i="1"/>
  <c r="BA13" i="1"/>
  <c r="BB13" i="1"/>
  <c r="AT14" i="1"/>
  <c r="AU14" i="1"/>
  <c r="AV14" i="1"/>
  <c r="AW14" i="1"/>
  <c r="AX14" i="1"/>
  <c r="AY14" i="1"/>
  <c r="AZ14" i="1"/>
  <c r="BA14" i="1"/>
  <c r="AT15" i="1"/>
  <c r="AU15" i="1"/>
  <c r="AV15" i="1"/>
  <c r="AW15" i="1"/>
  <c r="AX15" i="1"/>
  <c r="AY15" i="1"/>
  <c r="AZ15" i="1"/>
  <c r="BA15" i="1"/>
  <c r="BB15" i="1"/>
  <c r="AT16" i="1"/>
  <c r="AU16" i="1"/>
  <c r="AV16" i="1"/>
  <c r="AW16" i="1"/>
  <c r="AX16" i="1"/>
  <c r="AY16" i="1"/>
  <c r="AZ16" i="1"/>
  <c r="BA16" i="1"/>
  <c r="BB16" i="1"/>
  <c r="AT17" i="1"/>
  <c r="AU17" i="1"/>
  <c r="AV17" i="1"/>
  <c r="AW17" i="1"/>
  <c r="AX17" i="1"/>
  <c r="AY17" i="1"/>
  <c r="AZ17" i="1"/>
  <c r="BA17" i="1"/>
  <c r="BB17" i="1"/>
  <c r="AT18" i="1"/>
  <c r="AU18" i="1"/>
  <c r="AV18" i="1"/>
  <c r="AW18" i="1"/>
  <c r="AX18" i="1"/>
  <c r="AY18" i="1"/>
  <c r="AZ18" i="1"/>
  <c r="BA18" i="1"/>
  <c r="BB18" i="1"/>
  <c r="AT19" i="1"/>
  <c r="AU19" i="1"/>
  <c r="AV19" i="1"/>
  <c r="AW19" i="1"/>
  <c r="AX19" i="1"/>
  <c r="AY19" i="1"/>
  <c r="AZ19" i="1"/>
  <c r="BA19" i="1"/>
  <c r="BB19" i="1"/>
  <c r="BC19" i="1"/>
  <c r="AT20" i="1"/>
  <c r="AU20" i="1"/>
  <c r="AV20" i="1"/>
  <c r="AW20" i="1"/>
  <c r="AX20" i="1"/>
  <c r="AY20" i="1"/>
  <c r="AZ20" i="1"/>
  <c r="BA20" i="1"/>
  <c r="BB20" i="1"/>
  <c r="AT21" i="1"/>
  <c r="AU21" i="1"/>
  <c r="AV21" i="1"/>
  <c r="AW21" i="1"/>
  <c r="AX21" i="1"/>
  <c r="AY21" i="1"/>
  <c r="AZ21" i="1"/>
  <c r="BA21" i="1"/>
  <c r="BB21" i="1"/>
  <c r="AT22" i="1"/>
  <c r="AU22" i="1"/>
  <c r="AV22" i="1"/>
  <c r="AW22" i="1"/>
  <c r="AX22" i="1"/>
  <c r="AY22" i="1"/>
  <c r="AZ22" i="1"/>
  <c r="BA22" i="1"/>
  <c r="BB22" i="1"/>
  <c r="AT23" i="1"/>
  <c r="AU23" i="1"/>
  <c r="AV23" i="1"/>
  <c r="AW23" i="1"/>
  <c r="AX23" i="1"/>
  <c r="AY23" i="1"/>
  <c r="AZ23" i="1"/>
  <c r="BA23" i="1"/>
  <c r="BB23" i="1"/>
  <c r="AT24" i="1"/>
  <c r="AU24" i="1"/>
  <c r="AV24" i="1"/>
  <c r="AW24" i="1"/>
  <c r="AX24" i="1"/>
  <c r="AY24" i="1"/>
  <c r="AZ24" i="1"/>
  <c r="BA24" i="1"/>
  <c r="BB24" i="1"/>
  <c r="AT25" i="1"/>
  <c r="AU25" i="1"/>
  <c r="AV25" i="1"/>
  <c r="AW25" i="1"/>
  <c r="AX25" i="1"/>
  <c r="AY25" i="1"/>
  <c r="AZ25" i="1"/>
  <c r="BA25" i="1"/>
  <c r="BB25" i="1"/>
  <c r="AT26" i="1"/>
  <c r="AU26" i="1"/>
  <c r="AV26" i="1"/>
  <c r="AW26" i="1"/>
  <c r="AX26" i="1"/>
  <c r="AY26" i="1"/>
  <c r="AZ26" i="1"/>
  <c r="BA26" i="1"/>
  <c r="BB26" i="1"/>
  <c r="BA27" i="1"/>
  <c r="AT28" i="1"/>
  <c r="AU28" i="1"/>
  <c r="AV28" i="1"/>
  <c r="AW28" i="1"/>
  <c r="AX28" i="1"/>
  <c r="AY28" i="1"/>
  <c r="AZ28" i="1"/>
  <c r="BA28" i="1"/>
  <c r="AT29" i="1"/>
  <c r="AU29" i="1"/>
  <c r="AV29" i="1"/>
  <c r="AW29" i="1"/>
  <c r="AX29" i="1"/>
  <c r="AY29" i="1"/>
  <c r="AZ29" i="1"/>
  <c r="BA29" i="1"/>
  <c r="BB29" i="1"/>
  <c r="BC29" i="1"/>
  <c r="AT30" i="1"/>
  <c r="AU30" i="1"/>
  <c r="AV30" i="1"/>
  <c r="AW30" i="1"/>
  <c r="AX30" i="1"/>
  <c r="AY30" i="1"/>
  <c r="AZ30" i="1"/>
  <c r="BA30" i="1"/>
  <c r="BB30" i="1"/>
  <c r="AT31" i="1"/>
  <c r="AU31" i="1"/>
  <c r="AV31" i="1"/>
  <c r="AW31" i="1"/>
  <c r="AX31" i="1"/>
  <c r="AY31" i="1"/>
  <c r="AZ31" i="1"/>
  <c r="BA31" i="1"/>
  <c r="BB31" i="1"/>
  <c r="AT32" i="1"/>
  <c r="AU32" i="1"/>
  <c r="AV32" i="1"/>
  <c r="AW32" i="1"/>
  <c r="AX32" i="1"/>
  <c r="AY32" i="1"/>
  <c r="AZ32" i="1"/>
  <c r="BA32" i="1"/>
  <c r="BB32" i="1"/>
  <c r="AT33" i="1"/>
  <c r="AU33" i="1"/>
  <c r="AV33" i="1"/>
  <c r="AW33" i="1"/>
  <c r="AX33" i="1"/>
  <c r="AY33" i="1"/>
  <c r="AZ33" i="1"/>
  <c r="BA33" i="1"/>
  <c r="BB33" i="1"/>
  <c r="AT34" i="1"/>
  <c r="AU34" i="1"/>
  <c r="AV34" i="1"/>
  <c r="AW34" i="1"/>
  <c r="AX34" i="1"/>
  <c r="AY34" i="1"/>
  <c r="AZ34" i="1"/>
  <c r="BA34" i="1"/>
  <c r="BB34" i="1"/>
  <c r="AT36" i="1"/>
  <c r="AU36" i="1"/>
  <c r="AV36" i="1"/>
  <c r="AW36" i="1"/>
  <c r="AX36" i="1"/>
  <c r="AY36" i="1"/>
  <c r="AZ36" i="1"/>
  <c r="BA36" i="1"/>
  <c r="BB36" i="1"/>
  <c r="AT37" i="1"/>
  <c r="AU37" i="1"/>
  <c r="AV37" i="1"/>
  <c r="AW37" i="1"/>
  <c r="AX37" i="1"/>
  <c r="AY37" i="1"/>
  <c r="AZ37" i="1"/>
  <c r="BA37" i="1"/>
  <c r="BB37" i="1"/>
  <c r="AT40" i="1"/>
  <c r="AU40" i="1"/>
  <c r="AV40" i="1"/>
  <c r="AW40" i="1"/>
  <c r="AX40" i="1"/>
  <c r="AY40" i="1"/>
  <c r="AZ40" i="1"/>
  <c r="BA40" i="1"/>
  <c r="BB40" i="1"/>
  <c r="BC40" i="1"/>
  <c r="AT41" i="1"/>
  <c r="AU41" i="1"/>
  <c r="AV41" i="1"/>
  <c r="AW41" i="1"/>
  <c r="AX41" i="1"/>
  <c r="AY41" i="1"/>
  <c r="AZ41" i="1"/>
  <c r="BA41" i="1"/>
  <c r="BB41" i="1"/>
  <c r="AT42" i="1"/>
  <c r="AU42" i="1"/>
  <c r="AV42" i="1"/>
  <c r="AW42" i="1"/>
  <c r="AX42" i="1"/>
  <c r="AY42" i="1"/>
  <c r="AZ42" i="1"/>
  <c r="BA42" i="1"/>
  <c r="BB42" i="1"/>
  <c r="AT43" i="1"/>
  <c r="AU43" i="1"/>
  <c r="AV43" i="1"/>
  <c r="AW43" i="1"/>
  <c r="AX43" i="1"/>
  <c r="AY43" i="1"/>
  <c r="AZ43" i="1"/>
  <c r="BA43" i="1"/>
  <c r="AT44" i="1"/>
  <c r="AU44" i="1"/>
  <c r="AV44" i="1"/>
  <c r="AW44" i="1"/>
  <c r="AX44" i="1"/>
  <c r="AY44" i="1"/>
  <c r="AZ44" i="1"/>
  <c r="BA44" i="1"/>
  <c r="BB44" i="1"/>
  <c r="AT45" i="1"/>
  <c r="AU45" i="1"/>
  <c r="AV45" i="1"/>
  <c r="AW45" i="1"/>
  <c r="AX45" i="1"/>
  <c r="AY45" i="1"/>
  <c r="AZ45" i="1"/>
  <c r="BA45" i="1"/>
  <c r="BB45" i="1"/>
  <c r="AS5" i="1"/>
  <c r="AT5" i="1"/>
  <c r="AU5" i="1"/>
  <c r="AV5" i="1"/>
  <c r="AW5" i="1"/>
  <c r="AX5" i="1"/>
  <c r="AY5" i="1"/>
  <c r="AZ5" i="1"/>
  <c r="BA5" i="1"/>
  <c r="BB5" i="1"/>
  <c r="BC5" i="1"/>
  <c r="AT4" i="1"/>
  <c r="AU4" i="1"/>
  <c r="AV4" i="1"/>
  <c r="AW4" i="1"/>
  <c r="AX4" i="1"/>
  <c r="AY4" i="1"/>
  <c r="AZ4" i="1"/>
  <c r="BA4" i="1"/>
  <c r="BB4" i="1"/>
  <c r="BC4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8" i="1"/>
  <c r="AS29" i="1"/>
  <c r="AS30" i="1"/>
  <c r="AS31" i="1"/>
  <c r="AS32" i="1"/>
  <c r="AS33" i="1"/>
  <c r="AS34" i="1"/>
  <c r="AS36" i="1"/>
  <c r="AS37" i="1"/>
  <c r="AS40" i="1"/>
  <c r="AS41" i="1"/>
  <c r="AS42" i="1"/>
  <c r="AS43" i="1"/>
  <c r="AS44" i="1"/>
  <c r="AS45" i="1"/>
  <c r="AS4" i="1"/>
  <c r="L43" i="7"/>
  <c r="L38" i="7"/>
  <c r="BC37" i="1" s="1"/>
  <c r="L37" i="7"/>
  <c r="BC36" i="1" s="1"/>
  <c r="L36" i="7"/>
  <c r="BC34" i="1" s="1"/>
  <c r="L32" i="7"/>
  <c r="L33" i="7" s="1"/>
  <c r="L31" i="7"/>
  <c r="L27" i="7"/>
  <c r="BC25" i="1" s="1"/>
  <c r="L25" i="7"/>
  <c r="L23" i="7"/>
  <c r="L21" i="7"/>
  <c r="L19" i="7"/>
  <c r="BC17" i="1" s="1"/>
  <c r="L17" i="7"/>
  <c r="L14" i="7"/>
  <c r="L12" i="7"/>
  <c r="L10" i="7"/>
  <c r="BC8" i="1" s="1"/>
  <c r="L8" i="7"/>
  <c r="BC45" i="1" s="1"/>
  <c r="K29" i="7"/>
  <c r="BB27" i="1" s="1"/>
  <c r="C29" i="7"/>
  <c r="AT27" i="1" s="1"/>
  <c r="D29" i="7"/>
  <c r="AU27" i="1" s="1"/>
  <c r="E29" i="7"/>
  <c r="AV27" i="1" s="1"/>
  <c r="F29" i="7"/>
  <c r="AW27" i="1" s="1"/>
  <c r="G29" i="7"/>
  <c r="AX27" i="1" s="1"/>
  <c r="H29" i="7"/>
  <c r="AY27" i="1" s="1"/>
  <c r="I29" i="7"/>
  <c r="AZ27" i="1" s="1"/>
  <c r="B29" i="7"/>
  <c r="AS27" i="1" s="1"/>
  <c r="AG5" i="1"/>
  <c r="AH5" i="1"/>
  <c r="AI5" i="1"/>
  <c r="AJ5" i="1"/>
  <c r="AK5" i="1"/>
  <c r="AL5" i="1"/>
  <c r="AM5" i="1"/>
  <c r="AN5" i="1"/>
  <c r="AO5" i="1"/>
  <c r="AP5" i="1"/>
  <c r="AQ5" i="1"/>
  <c r="AR5" i="1"/>
  <c r="AG6" i="1"/>
  <c r="AH6" i="1"/>
  <c r="AI6" i="1"/>
  <c r="AJ6" i="1"/>
  <c r="AK6" i="1"/>
  <c r="AL6" i="1"/>
  <c r="AM6" i="1"/>
  <c r="AN6" i="1"/>
  <c r="AO6" i="1"/>
  <c r="AP6" i="1"/>
  <c r="AQ6" i="1"/>
  <c r="AR6" i="1"/>
  <c r="AG7" i="1"/>
  <c r="AH7" i="1"/>
  <c r="AI7" i="1"/>
  <c r="AJ7" i="1"/>
  <c r="AK7" i="1"/>
  <c r="AL7" i="1"/>
  <c r="AM7" i="1"/>
  <c r="AN7" i="1"/>
  <c r="AO7" i="1"/>
  <c r="AP7" i="1"/>
  <c r="AQ7" i="1"/>
  <c r="AR7" i="1"/>
  <c r="AG8" i="1"/>
  <c r="AH8" i="1"/>
  <c r="AI8" i="1"/>
  <c r="AJ8" i="1"/>
  <c r="AK8" i="1"/>
  <c r="AL8" i="1"/>
  <c r="AM8" i="1"/>
  <c r="AN8" i="1"/>
  <c r="AO8" i="1"/>
  <c r="AP8" i="1"/>
  <c r="AQ8" i="1"/>
  <c r="AR8" i="1"/>
  <c r="AG9" i="1"/>
  <c r="AH9" i="1"/>
  <c r="AI9" i="1"/>
  <c r="AJ9" i="1"/>
  <c r="AK9" i="1"/>
  <c r="AL9" i="1"/>
  <c r="AM9" i="1"/>
  <c r="AN9" i="1"/>
  <c r="AO9" i="1"/>
  <c r="AP9" i="1"/>
  <c r="AQ9" i="1"/>
  <c r="AR9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G34" i="1"/>
  <c r="AG35" i="1" s="1"/>
  <c r="AH34" i="1"/>
  <c r="AH35" i="1" s="1"/>
  <c r="AI34" i="1"/>
  <c r="AI35" i="1" s="1"/>
  <c r="AJ34" i="1"/>
  <c r="AJ35" i="1" s="1"/>
  <c r="AK34" i="1"/>
  <c r="AK35" i="1" s="1"/>
  <c r="AL34" i="1"/>
  <c r="AL35" i="1" s="1"/>
  <c r="AM34" i="1"/>
  <c r="AN34" i="1"/>
  <c r="AN35" i="1" s="1"/>
  <c r="AO34" i="1"/>
  <c r="AO35" i="1" s="1"/>
  <c r="AP34" i="1"/>
  <c r="AP35" i="1" s="1"/>
  <c r="AQ34" i="1"/>
  <c r="AQ35" i="1" s="1"/>
  <c r="AR34" i="1"/>
  <c r="AR35" i="1" s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G40" i="1"/>
  <c r="AH40" i="1"/>
  <c r="AI40" i="1"/>
  <c r="AJ40" i="1"/>
  <c r="AK40" i="1"/>
  <c r="AL40" i="1"/>
  <c r="AM40" i="1"/>
  <c r="AN40" i="1"/>
  <c r="AO40" i="1"/>
  <c r="AP40" i="1"/>
  <c r="AQ40" i="1"/>
  <c r="AG41" i="1"/>
  <c r="AH41" i="1"/>
  <c r="AI41" i="1"/>
  <c r="AJ41" i="1"/>
  <c r="AK41" i="1"/>
  <c r="AL41" i="1"/>
  <c r="AM41" i="1"/>
  <c r="AN41" i="1"/>
  <c r="AO41" i="1"/>
  <c r="AP41" i="1"/>
  <c r="AQ41" i="1"/>
  <c r="AG42" i="1"/>
  <c r="AH42" i="1"/>
  <c r="AI42" i="1"/>
  <c r="AJ42" i="1"/>
  <c r="AK42" i="1"/>
  <c r="AL42" i="1"/>
  <c r="AM42" i="1"/>
  <c r="AN42" i="1"/>
  <c r="AO42" i="1"/>
  <c r="AP42" i="1"/>
  <c r="AQ42" i="1"/>
  <c r="AG43" i="1"/>
  <c r="AH43" i="1"/>
  <c r="AI43" i="1"/>
  <c r="AJ43" i="1"/>
  <c r="AK43" i="1"/>
  <c r="AL43" i="1"/>
  <c r="AM43" i="1"/>
  <c r="AN43" i="1"/>
  <c r="AO43" i="1"/>
  <c r="AP43" i="1"/>
  <c r="AQ43" i="1"/>
  <c r="AG44" i="1"/>
  <c r="AH44" i="1"/>
  <c r="AI44" i="1"/>
  <c r="AJ44" i="1"/>
  <c r="AK44" i="1"/>
  <c r="AL44" i="1"/>
  <c r="AM44" i="1"/>
  <c r="AN44" i="1"/>
  <c r="AO44" i="1"/>
  <c r="AP44" i="1"/>
  <c r="AQ44" i="1"/>
  <c r="AG45" i="1"/>
  <c r="AH45" i="1"/>
  <c r="AI45" i="1"/>
  <c r="AJ45" i="1"/>
  <c r="AK45" i="1"/>
  <c r="AL45" i="1"/>
  <c r="AM45" i="1"/>
  <c r="AN45" i="1"/>
  <c r="AO45" i="1"/>
  <c r="AP45" i="1"/>
  <c r="AQ45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H4" i="1"/>
  <c r="AI4" i="1"/>
  <c r="AJ4" i="1"/>
  <c r="AK4" i="1"/>
  <c r="AL4" i="1"/>
  <c r="AM4" i="1"/>
  <c r="AN4" i="1"/>
  <c r="AO4" i="1"/>
  <c r="AP4" i="1"/>
  <c r="AQ4" i="1"/>
  <c r="AR4" i="1"/>
  <c r="AG4" i="1"/>
  <c r="M46" i="6"/>
  <c r="AR45" i="1" s="1"/>
  <c r="M43" i="6"/>
  <c r="AR42" i="1" s="1"/>
  <c r="M41" i="6"/>
  <c r="M42" i="6" s="1"/>
  <c r="AR41" i="1" s="1"/>
  <c r="M38" i="6"/>
  <c r="M37" i="6"/>
  <c r="M36" i="6"/>
  <c r="N35" i="5"/>
  <c r="M33" i="6"/>
  <c r="M34" i="6"/>
  <c r="M32" i="6"/>
  <c r="M31" i="6"/>
  <c r="M27" i="6"/>
  <c r="M28" i="6" s="1"/>
  <c r="M25" i="6"/>
  <c r="M26" i="6" s="1"/>
  <c r="M24" i="6"/>
  <c r="M23" i="6"/>
  <c r="M21" i="6"/>
  <c r="M22" i="6" s="1"/>
  <c r="M19" i="6"/>
  <c r="M20" i="6" s="1"/>
  <c r="M17" i="6"/>
  <c r="M18" i="6" s="1"/>
  <c r="M15" i="6"/>
  <c r="M14" i="6"/>
  <c r="M12" i="6"/>
  <c r="M13" i="6" s="1"/>
  <c r="M29" i="6" s="1"/>
  <c r="M10" i="6"/>
  <c r="M8" i="6"/>
  <c r="M28" i="5"/>
  <c r="N28" i="5"/>
  <c r="AF26" i="1" s="1"/>
  <c r="N26" i="5"/>
  <c r="M26" i="5"/>
  <c r="AE24" i="1" s="1"/>
  <c r="N24" i="5"/>
  <c r="M24" i="5"/>
  <c r="AE22" i="1" s="1"/>
  <c r="N22" i="5"/>
  <c r="M22" i="5"/>
  <c r="AE20" i="1" s="1"/>
  <c r="N20" i="5"/>
  <c r="M20" i="5"/>
  <c r="N18" i="5"/>
  <c r="M18" i="5"/>
  <c r="N15" i="5"/>
  <c r="AF13" i="1" s="1"/>
  <c r="M15" i="5"/>
  <c r="AE13" i="1" s="1"/>
  <c r="N13" i="5"/>
  <c r="M13" i="5"/>
  <c r="AE11" i="1" s="1"/>
  <c r="N11" i="5"/>
  <c r="AF9" i="1"/>
  <c r="M11" i="5"/>
  <c r="AE9" i="1"/>
  <c r="D26" i="3"/>
  <c r="F20" i="15"/>
  <c r="F13" i="15"/>
  <c r="F11" i="15"/>
  <c r="L29" i="6"/>
  <c r="K29" i="6"/>
  <c r="J29" i="6"/>
  <c r="I29" i="6"/>
  <c r="H29" i="6"/>
  <c r="G29" i="6"/>
  <c r="F29" i="6"/>
  <c r="E29" i="6"/>
  <c r="D29" i="6"/>
  <c r="C29" i="6"/>
  <c r="B29" i="6"/>
  <c r="T5" i="1"/>
  <c r="U5" i="1"/>
  <c r="V5" i="1"/>
  <c r="W5" i="1"/>
  <c r="X5" i="1"/>
  <c r="Y5" i="1"/>
  <c r="Z5" i="1"/>
  <c r="AA5" i="1"/>
  <c r="AB5" i="1"/>
  <c r="AC5" i="1"/>
  <c r="AD5" i="1"/>
  <c r="AE5" i="1"/>
  <c r="AF5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T9" i="1"/>
  <c r="U9" i="1"/>
  <c r="V9" i="1"/>
  <c r="W9" i="1"/>
  <c r="X9" i="1"/>
  <c r="Y9" i="1"/>
  <c r="Z9" i="1"/>
  <c r="AA9" i="1"/>
  <c r="AB9" i="1"/>
  <c r="AC9" i="1"/>
  <c r="AD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T11" i="1"/>
  <c r="U11" i="1"/>
  <c r="V11" i="1"/>
  <c r="W11" i="1"/>
  <c r="X11" i="1"/>
  <c r="Y11" i="1"/>
  <c r="Z11" i="1"/>
  <c r="AA11" i="1"/>
  <c r="AB11" i="1"/>
  <c r="AC11" i="1"/>
  <c r="AD11" i="1"/>
  <c r="AF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T13" i="1"/>
  <c r="U13" i="1"/>
  <c r="V13" i="1"/>
  <c r="W13" i="1"/>
  <c r="X13" i="1"/>
  <c r="Y13" i="1"/>
  <c r="Z13" i="1"/>
  <c r="AA13" i="1"/>
  <c r="AB13" i="1"/>
  <c r="AC13" i="1"/>
  <c r="AD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T16" i="1"/>
  <c r="U16" i="1"/>
  <c r="V16" i="1"/>
  <c r="W16" i="1"/>
  <c r="X16" i="1"/>
  <c r="Y16" i="1"/>
  <c r="Z16" i="1"/>
  <c r="AB16" i="1"/>
  <c r="AC16" i="1"/>
  <c r="AD16" i="1"/>
  <c r="AE16" i="1"/>
  <c r="AF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T20" i="1"/>
  <c r="U20" i="1"/>
  <c r="V20" i="1"/>
  <c r="W20" i="1"/>
  <c r="X20" i="1"/>
  <c r="Y20" i="1"/>
  <c r="Z20" i="1"/>
  <c r="AA20" i="1"/>
  <c r="AB20" i="1"/>
  <c r="AC20" i="1"/>
  <c r="AD20" i="1"/>
  <c r="AF20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T22" i="1"/>
  <c r="U22" i="1"/>
  <c r="V22" i="1"/>
  <c r="W22" i="1"/>
  <c r="X22" i="1"/>
  <c r="Y22" i="1"/>
  <c r="Z22" i="1"/>
  <c r="AA22" i="1"/>
  <c r="AB22" i="1"/>
  <c r="AC22" i="1"/>
  <c r="AD22" i="1"/>
  <c r="AF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T24" i="1"/>
  <c r="U24" i="1"/>
  <c r="V24" i="1"/>
  <c r="W24" i="1"/>
  <c r="X24" i="1"/>
  <c r="Y24" i="1"/>
  <c r="Z24" i="1"/>
  <c r="AA24" i="1"/>
  <c r="AB24" i="1"/>
  <c r="AC24" i="1"/>
  <c r="AD24" i="1"/>
  <c r="AF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T26" i="1"/>
  <c r="U26" i="1"/>
  <c r="V26" i="1"/>
  <c r="W26" i="1"/>
  <c r="X26" i="1"/>
  <c r="Y26" i="1"/>
  <c r="Z26" i="1"/>
  <c r="AA26" i="1"/>
  <c r="AB26" i="1"/>
  <c r="AC26" i="1"/>
  <c r="AD26" i="1"/>
  <c r="AE26" i="1"/>
  <c r="T27" i="1"/>
  <c r="U27" i="1"/>
  <c r="V27" i="1"/>
  <c r="W27" i="1"/>
  <c r="X27" i="1"/>
  <c r="Y27" i="1"/>
  <c r="Z27" i="1"/>
  <c r="AA27" i="1"/>
  <c r="AB27" i="1"/>
  <c r="AC27" i="1"/>
  <c r="AD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T39" i="1"/>
  <c r="U39" i="1"/>
  <c r="V39" i="1"/>
  <c r="T40" i="1"/>
  <c r="U40" i="1"/>
  <c r="V40" i="1"/>
  <c r="W40" i="1"/>
  <c r="X40" i="1"/>
  <c r="Y40" i="1"/>
  <c r="Z40" i="1"/>
  <c r="AA40" i="1"/>
  <c r="AB40" i="1"/>
  <c r="AC40" i="1"/>
  <c r="AD40" i="1"/>
  <c r="T41" i="1"/>
  <c r="U41" i="1"/>
  <c r="V41" i="1"/>
  <c r="W41" i="1"/>
  <c r="X41" i="1"/>
  <c r="Y41" i="1"/>
  <c r="Z41" i="1"/>
  <c r="AA41" i="1"/>
  <c r="AB41" i="1"/>
  <c r="AC41" i="1"/>
  <c r="AD41" i="1"/>
  <c r="T42" i="1"/>
  <c r="U42" i="1"/>
  <c r="V42" i="1"/>
  <c r="W42" i="1"/>
  <c r="X42" i="1"/>
  <c r="Y42" i="1"/>
  <c r="Z42" i="1"/>
  <c r="AA42" i="1"/>
  <c r="AB42" i="1"/>
  <c r="AC42" i="1"/>
  <c r="AD42" i="1"/>
  <c r="T43" i="1"/>
  <c r="U43" i="1"/>
  <c r="V43" i="1"/>
  <c r="W43" i="1"/>
  <c r="X43" i="1"/>
  <c r="Y43" i="1"/>
  <c r="Z43" i="1"/>
  <c r="AA43" i="1"/>
  <c r="AB43" i="1"/>
  <c r="AC43" i="1"/>
  <c r="AD43" i="1"/>
  <c r="T44" i="1"/>
  <c r="U44" i="1"/>
  <c r="V44" i="1"/>
  <c r="W44" i="1"/>
  <c r="X44" i="1"/>
  <c r="Y44" i="1"/>
  <c r="Z44" i="1"/>
  <c r="AA44" i="1"/>
  <c r="AB44" i="1"/>
  <c r="AC44" i="1"/>
  <c r="AD44" i="1"/>
  <c r="T45" i="1"/>
  <c r="U45" i="1"/>
  <c r="V45" i="1"/>
  <c r="W45" i="1"/>
  <c r="X45" i="1"/>
  <c r="Y45" i="1"/>
  <c r="Z45" i="1"/>
  <c r="AA45" i="1"/>
  <c r="AB45" i="1"/>
  <c r="AC45" i="1"/>
  <c r="AD45" i="1"/>
  <c r="U4" i="1"/>
  <c r="V4" i="1"/>
  <c r="W4" i="1"/>
  <c r="X4" i="1"/>
  <c r="Y4" i="1"/>
  <c r="Z4" i="1"/>
  <c r="AA4" i="1"/>
  <c r="AB4" i="1"/>
  <c r="AC4" i="1"/>
  <c r="AD4" i="1"/>
  <c r="AE4" i="1"/>
  <c r="AF4" i="1"/>
  <c r="T4" i="1"/>
  <c r="N46" i="5"/>
  <c r="AF45" i="1" s="1"/>
  <c r="M46" i="5"/>
  <c r="AE45" i="1" s="1"/>
  <c r="M33" i="5"/>
  <c r="N43" i="5"/>
  <c r="AF42" i="1" s="1"/>
  <c r="M43" i="5"/>
  <c r="M44" i="5" s="1"/>
  <c r="AE43" i="1" s="1"/>
  <c r="N41" i="5"/>
  <c r="N42" i="5" s="1"/>
  <c r="AF41" i="1" s="1"/>
  <c r="M41" i="5"/>
  <c r="M42" i="5" s="1"/>
  <c r="AE41" i="1" s="1"/>
  <c r="N38" i="5"/>
  <c r="M38" i="5"/>
  <c r="N37" i="5"/>
  <c r="M37" i="5"/>
  <c r="N36" i="5"/>
  <c r="M36" i="5"/>
  <c r="N34" i="5"/>
  <c r="M34" i="5"/>
  <c r="N33" i="5"/>
  <c r="N32" i="5"/>
  <c r="M32" i="5"/>
  <c r="N31" i="5"/>
  <c r="M31" i="5"/>
  <c r="N29" i="5"/>
  <c r="AF27" i="1" s="1"/>
  <c r="N25" i="5"/>
  <c r="M25" i="5"/>
  <c r="N27" i="5"/>
  <c r="M27" i="5"/>
  <c r="N23" i="5"/>
  <c r="M23" i="5"/>
  <c r="N21" i="5"/>
  <c r="M21" i="5"/>
  <c r="N19" i="5"/>
  <c r="M19" i="5"/>
  <c r="N17" i="5"/>
  <c r="M17" i="5"/>
  <c r="N14" i="5"/>
  <c r="M14" i="5"/>
  <c r="N12" i="5"/>
  <c r="M12" i="5"/>
  <c r="N10" i="5"/>
  <c r="M10" i="5"/>
  <c r="N8" i="5"/>
  <c r="M8" i="5"/>
  <c r="C29" i="5"/>
  <c r="D29" i="5"/>
  <c r="E29" i="5"/>
  <c r="F29" i="5"/>
  <c r="G29" i="5"/>
  <c r="H29" i="5"/>
  <c r="I29" i="5"/>
  <c r="J29" i="5"/>
  <c r="K29" i="5"/>
  <c r="L29" i="5"/>
  <c r="B29" i="5"/>
  <c r="BN5" i="1"/>
  <c r="BN6" i="1"/>
  <c r="BN8" i="1"/>
  <c r="BN9" i="1"/>
  <c r="BN10" i="1"/>
  <c r="BN11" i="1"/>
  <c r="BN12" i="1"/>
  <c r="BN13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9" i="1"/>
  <c r="BN30" i="1"/>
  <c r="BN31" i="1"/>
  <c r="BN32" i="1"/>
  <c r="BN33" i="1"/>
  <c r="BN34" i="1"/>
  <c r="BN36" i="1"/>
  <c r="BN37" i="1"/>
  <c r="BN40" i="1"/>
  <c r="BN41" i="1"/>
  <c r="BN42" i="1"/>
  <c r="BN43" i="1"/>
  <c r="BN44" i="1"/>
  <c r="BN45" i="1"/>
  <c r="BN4" i="1"/>
  <c r="B29" i="12"/>
  <c r="S5" i="1"/>
  <c r="S21" i="1"/>
  <c r="S4" i="1"/>
  <c r="R5" i="1"/>
  <c r="R6" i="1"/>
  <c r="R8" i="1"/>
  <c r="R9" i="1"/>
  <c r="R10" i="1"/>
  <c r="R11" i="1"/>
  <c r="R12" i="1"/>
  <c r="R13" i="1"/>
  <c r="R15" i="1"/>
  <c r="R16" i="1"/>
  <c r="R17" i="1"/>
  <c r="R18" i="1"/>
  <c r="R19" i="1"/>
  <c r="R20" i="1"/>
  <c r="R21" i="1"/>
  <c r="R22" i="1"/>
  <c r="R23" i="1"/>
  <c r="R24" i="1"/>
  <c r="R25" i="1"/>
  <c r="R26" i="1"/>
  <c r="R29" i="1"/>
  <c r="R30" i="1"/>
  <c r="R31" i="1"/>
  <c r="R32" i="1"/>
  <c r="R33" i="1"/>
  <c r="R34" i="1"/>
  <c r="R36" i="1"/>
  <c r="R37" i="1"/>
  <c r="R40" i="1"/>
  <c r="R41" i="1"/>
  <c r="R42" i="1"/>
  <c r="R43" i="1"/>
  <c r="R44" i="1"/>
  <c r="R45" i="1"/>
  <c r="Q5" i="1"/>
  <c r="Q6" i="1"/>
  <c r="Q8" i="1"/>
  <c r="Q9" i="1"/>
  <c r="Q10" i="1"/>
  <c r="Q11" i="1"/>
  <c r="Q12" i="1"/>
  <c r="Q13" i="1"/>
  <c r="Q15" i="1"/>
  <c r="Q16" i="1"/>
  <c r="Q17" i="1"/>
  <c r="Q18" i="1"/>
  <c r="Q19" i="1"/>
  <c r="Q20" i="1"/>
  <c r="Q21" i="1"/>
  <c r="Q22" i="1"/>
  <c r="Q23" i="1"/>
  <c r="Q24" i="1"/>
  <c r="Q25" i="1"/>
  <c r="Q26" i="1"/>
  <c r="Q29" i="1"/>
  <c r="Q30" i="1"/>
  <c r="Q31" i="1"/>
  <c r="Q32" i="1"/>
  <c r="Q33" i="1"/>
  <c r="Q34" i="1"/>
  <c r="Q36" i="1"/>
  <c r="Q37" i="1"/>
  <c r="Q40" i="1"/>
  <c r="Q41" i="1"/>
  <c r="Q42" i="1"/>
  <c r="Q43" i="1"/>
  <c r="Q44" i="1"/>
  <c r="Q45" i="1"/>
  <c r="P5" i="1"/>
  <c r="P6" i="1"/>
  <c r="P8" i="1"/>
  <c r="P9" i="1"/>
  <c r="P10" i="1"/>
  <c r="P11" i="1"/>
  <c r="P12" i="1"/>
  <c r="P13" i="1"/>
  <c r="P15" i="1"/>
  <c r="P16" i="1"/>
  <c r="P17" i="1"/>
  <c r="P18" i="1"/>
  <c r="P19" i="1"/>
  <c r="P20" i="1"/>
  <c r="P21" i="1"/>
  <c r="P22" i="1"/>
  <c r="P23" i="1"/>
  <c r="P24" i="1"/>
  <c r="P25" i="1"/>
  <c r="P26" i="1"/>
  <c r="P29" i="1"/>
  <c r="P30" i="1"/>
  <c r="P31" i="1"/>
  <c r="P32" i="1"/>
  <c r="P33" i="1"/>
  <c r="P34" i="1"/>
  <c r="P36" i="1"/>
  <c r="P37" i="1"/>
  <c r="P40" i="1"/>
  <c r="P41" i="1"/>
  <c r="P42" i="1"/>
  <c r="P43" i="1"/>
  <c r="P44" i="1"/>
  <c r="P45" i="1"/>
  <c r="O5" i="1"/>
  <c r="O6" i="1"/>
  <c r="O8" i="1"/>
  <c r="O9" i="1"/>
  <c r="O10" i="1"/>
  <c r="O11" i="1"/>
  <c r="O12" i="1"/>
  <c r="O13" i="1"/>
  <c r="O15" i="1"/>
  <c r="O16" i="1"/>
  <c r="O17" i="1"/>
  <c r="O18" i="1"/>
  <c r="O19" i="1"/>
  <c r="O20" i="1"/>
  <c r="O21" i="1"/>
  <c r="O22" i="1"/>
  <c r="O23" i="1"/>
  <c r="O24" i="1"/>
  <c r="O25" i="1"/>
  <c r="O26" i="1"/>
  <c r="O29" i="1"/>
  <c r="O30" i="1"/>
  <c r="O31" i="1"/>
  <c r="O32" i="1"/>
  <c r="O33" i="1"/>
  <c r="O34" i="1"/>
  <c r="O36" i="1"/>
  <c r="O37" i="1"/>
  <c r="O40" i="1"/>
  <c r="O41" i="1"/>
  <c r="O42" i="1"/>
  <c r="O43" i="1"/>
  <c r="O44" i="1"/>
  <c r="O45" i="1"/>
  <c r="N5" i="1"/>
  <c r="N6" i="1"/>
  <c r="N8" i="1"/>
  <c r="N9" i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N24" i="1"/>
  <c r="N25" i="1"/>
  <c r="N26" i="1"/>
  <c r="N29" i="1"/>
  <c r="N30" i="1"/>
  <c r="N31" i="1"/>
  <c r="N32" i="1"/>
  <c r="N33" i="1"/>
  <c r="N34" i="1"/>
  <c r="N36" i="1"/>
  <c r="N37" i="1"/>
  <c r="N40" i="1"/>
  <c r="N41" i="1"/>
  <c r="N42" i="1"/>
  <c r="N43" i="1"/>
  <c r="N44" i="1"/>
  <c r="N45" i="1"/>
  <c r="M5" i="1"/>
  <c r="M6" i="1"/>
  <c r="M8" i="1"/>
  <c r="M9" i="1"/>
  <c r="M10" i="1"/>
  <c r="M11" i="1"/>
  <c r="M12" i="1"/>
  <c r="M13" i="1"/>
  <c r="M15" i="1"/>
  <c r="M16" i="1"/>
  <c r="M17" i="1"/>
  <c r="M18" i="1"/>
  <c r="M19" i="1"/>
  <c r="M20" i="1"/>
  <c r="M21" i="1"/>
  <c r="M22" i="1"/>
  <c r="M23" i="1"/>
  <c r="M24" i="1"/>
  <c r="M25" i="1"/>
  <c r="M26" i="1"/>
  <c r="M29" i="1"/>
  <c r="M30" i="1"/>
  <c r="M31" i="1"/>
  <c r="M32" i="1"/>
  <c r="M33" i="1"/>
  <c r="M34" i="1"/>
  <c r="M36" i="1"/>
  <c r="M37" i="1"/>
  <c r="M40" i="1"/>
  <c r="M41" i="1"/>
  <c r="M42" i="1"/>
  <c r="M43" i="1"/>
  <c r="M44" i="1"/>
  <c r="M45" i="1"/>
  <c r="M4" i="1"/>
  <c r="N4" i="1"/>
  <c r="O4" i="1"/>
  <c r="P4" i="1"/>
  <c r="Q4" i="1"/>
  <c r="R4" i="1"/>
  <c r="L5" i="1"/>
  <c r="L6" i="1"/>
  <c r="L8" i="1"/>
  <c r="L9" i="1"/>
  <c r="L10" i="1"/>
  <c r="L11" i="1"/>
  <c r="L12" i="1"/>
  <c r="L13" i="1"/>
  <c r="L15" i="1"/>
  <c r="L16" i="1"/>
  <c r="L17" i="1"/>
  <c r="L18" i="1"/>
  <c r="L19" i="1"/>
  <c r="L20" i="1"/>
  <c r="L21" i="1"/>
  <c r="L22" i="1"/>
  <c r="L23" i="1"/>
  <c r="L24" i="1"/>
  <c r="L25" i="1"/>
  <c r="L26" i="1"/>
  <c r="L29" i="1"/>
  <c r="L30" i="1"/>
  <c r="L31" i="1"/>
  <c r="L32" i="1"/>
  <c r="L33" i="1"/>
  <c r="L34" i="1"/>
  <c r="L36" i="1"/>
  <c r="L37" i="1"/>
  <c r="L40" i="1"/>
  <c r="L41" i="1"/>
  <c r="L42" i="1"/>
  <c r="L43" i="1"/>
  <c r="L44" i="1"/>
  <c r="L45" i="1"/>
  <c r="L4" i="1"/>
  <c r="F46" i="15"/>
  <c r="H45" i="1" s="1"/>
  <c r="I43" i="4"/>
  <c r="I45" i="4" s="1"/>
  <c r="S44" i="1" s="1"/>
  <c r="I41" i="4"/>
  <c r="S40" i="1" s="1"/>
  <c r="I38" i="4"/>
  <c r="S37" i="1" s="1"/>
  <c r="I37" i="4"/>
  <c r="S36" i="1" s="1"/>
  <c r="I36" i="4"/>
  <c r="S34" i="1" s="1"/>
  <c r="D33" i="3"/>
  <c r="I32" i="4"/>
  <c r="S30" i="1" s="1"/>
  <c r="I31" i="4"/>
  <c r="I39" i="4" s="1"/>
  <c r="S38" i="1" s="1"/>
  <c r="I27" i="4"/>
  <c r="I28" i="4" s="1"/>
  <c r="S26" i="1" s="1"/>
  <c r="I25" i="4"/>
  <c r="S23" i="1" s="1"/>
  <c r="I23" i="4"/>
  <c r="I21" i="4"/>
  <c r="S19" i="1" s="1"/>
  <c r="I19" i="4"/>
  <c r="S17" i="1" s="1"/>
  <c r="I17" i="4"/>
  <c r="S15" i="1" s="1"/>
  <c r="I14" i="4"/>
  <c r="S12" i="1" s="1"/>
  <c r="I12" i="4"/>
  <c r="I10" i="4"/>
  <c r="S8" i="1" s="1"/>
  <c r="I8" i="4"/>
  <c r="I46" i="4" s="1"/>
  <c r="S45" i="1" s="1"/>
  <c r="C29" i="4"/>
  <c r="M27" i="1" s="1"/>
  <c r="D29" i="4"/>
  <c r="N27" i="1" s="1"/>
  <c r="E29" i="4"/>
  <c r="O27" i="1" s="1"/>
  <c r="F29" i="4"/>
  <c r="P27" i="1" s="1"/>
  <c r="G29" i="4"/>
  <c r="Q27" i="1" s="1"/>
  <c r="H29" i="4"/>
  <c r="R27" i="1" s="1"/>
  <c r="B29" i="4"/>
  <c r="L27" i="1" s="1"/>
  <c r="K5" i="1"/>
  <c r="K6" i="1"/>
  <c r="K8" i="1"/>
  <c r="K9" i="1"/>
  <c r="K10" i="1"/>
  <c r="K11" i="1"/>
  <c r="K12" i="1"/>
  <c r="K1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9" i="1"/>
  <c r="K30" i="1"/>
  <c r="K31" i="1"/>
  <c r="K32" i="1"/>
  <c r="K33" i="1"/>
  <c r="K34" i="1"/>
  <c r="K36" i="1"/>
  <c r="K37" i="1"/>
  <c r="J5" i="1"/>
  <c r="J6" i="1"/>
  <c r="J8" i="1"/>
  <c r="J9" i="1"/>
  <c r="J10" i="1"/>
  <c r="J11" i="1"/>
  <c r="J12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6" i="1"/>
  <c r="J37" i="1"/>
  <c r="J40" i="1"/>
  <c r="J41" i="1"/>
  <c r="J42" i="1"/>
  <c r="J43" i="1"/>
  <c r="J44" i="1"/>
  <c r="J45" i="1"/>
  <c r="J4" i="1"/>
  <c r="K4" i="1"/>
  <c r="I5" i="1"/>
  <c r="I6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9" i="1"/>
  <c r="I30" i="1"/>
  <c r="I31" i="1"/>
  <c r="I32" i="1"/>
  <c r="I33" i="1"/>
  <c r="I34" i="1"/>
  <c r="I36" i="1"/>
  <c r="I37" i="1"/>
  <c r="I40" i="1"/>
  <c r="I41" i="1"/>
  <c r="I42" i="1"/>
  <c r="I43" i="1"/>
  <c r="I44" i="1"/>
  <c r="I45" i="1"/>
  <c r="I4" i="1"/>
  <c r="D46" i="3"/>
  <c r="K45" i="1" s="1"/>
  <c r="D43" i="3"/>
  <c r="D44" i="3" s="1"/>
  <c r="K43" i="1" s="1"/>
  <c r="D41" i="3"/>
  <c r="D42" i="3" s="1"/>
  <c r="K41" i="1" s="1"/>
  <c r="D38" i="3"/>
  <c r="D37" i="3"/>
  <c r="D36" i="3"/>
  <c r="D35" i="3"/>
  <c r="F35" i="15"/>
  <c r="D34" i="3"/>
  <c r="F33" i="15"/>
  <c r="F32" i="15"/>
  <c r="D32" i="3"/>
  <c r="D31" i="3"/>
  <c r="D10" i="3"/>
  <c r="D8" i="3"/>
  <c r="D11" i="3"/>
  <c r="C29" i="3"/>
  <c r="B29" i="3"/>
  <c r="F43" i="15"/>
  <c r="F44" i="15" s="1"/>
  <c r="H43" i="1" s="1"/>
  <c r="D42" i="1"/>
  <c r="E42" i="1"/>
  <c r="F42" i="1"/>
  <c r="G42" i="1"/>
  <c r="H5" i="1"/>
  <c r="H6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9" i="1"/>
  <c r="H30" i="1"/>
  <c r="H32" i="1"/>
  <c r="H33" i="1"/>
  <c r="H34" i="1"/>
  <c r="G5" i="1"/>
  <c r="G6" i="1"/>
  <c r="G8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6" i="1"/>
  <c r="G37" i="1"/>
  <c r="G40" i="1"/>
  <c r="G41" i="1"/>
  <c r="G43" i="1"/>
  <c r="G44" i="1"/>
  <c r="G45" i="1"/>
  <c r="F5" i="1"/>
  <c r="F6" i="1"/>
  <c r="F8" i="1"/>
  <c r="F9" i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6" i="1"/>
  <c r="F37" i="1"/>
  <c r="F40" i="1"/>
  <c r="F41" i="1"/>
  <c r="F43" i="1"/>
  <c r="F44" i="1"/>
  <c r="F45" i="1"/>
  <c r="G4" i="1"/>
  <c r="H4" i="1"/>
  <c r="F4" i="1"/>
  <c r="E5" i="1"/>
  <c r="E6" i="1"/>
  <c r="E8" i="1"/>
  <c r="E9" i="1"/>
  <c r="E10" i="1"/>
  <c r="E11" i="1"/>
  <c r="E12" i="1"/>
  <c r="E13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6" i="1"/>
  <c r="E37" i="1"/>
  <c r="E40" i="1"/>
  <c r="E41" i="1"/>
  <c r="E43" i="1"/>
  <c r="E44" i="1"/>
  <c r="E45" i="1"/>
  <c r="E4" i="1"/>
  <c r="D5" i="1"/>
  <c r="D6" i="1"/>
  <c r="D8" i="1"/>
  <c r="D9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9" i="1"/>
  <c r="D30" i="1"/>
  <c r="D31" i="1"/>
  <c r="D32" i="1"/>
  <c r="D33" i="1"/>
  <c r="D34" i="1"/>
  <c r="D36" i="1"/>
  <c r="D37" i="1"/>
  <c r="D40" i="1"/>
  <c r="D41" i="1"/>
  <c r="D43" i="1"/>
  <c r="D44" i="1"/>
  <c r="D45" i="1"/>
  <c r="D4" i="1"/>
  <c r="F41" i="15"/>
  <c r="H41" i="1" s="1"/>
  <c r="F37" i="15"/>
  <c r="H36" i="1" s="1"/>
  <c r="F38" i="15"/>
  <c r="H37" i="1" s="1"/>
  <c r="F36" i="15"/>
  <c r="F34" i="15"/>
  <c r="F31" i="15"/>
  <c r="F29" i="15"/>
  <c r="F27" i="15"/>
  <c r="F28" i="15" s="1"/>
  <c r="F25" i="15"/>
  <c r="F26" i="15" s="1"/>
  <c r="F23" i="15"/>
  <c r="F24" i="15" s="1"/>
  <c r="F21" i="15"/>
  <c r="F22" i="15" s="1"/>
  <c r="F19" i="15"/>
  <c r="F17" i="15"/>
  <c r="F18" i="15" s="1"/>
  <c r="F14" i="15"/>
  <c r="F15" i="15"/>
  <c r="F12" i="15"/>
  <c r="F10" i="15"/>
  <c r="F8" i="15"/>
  <c r="E29" i="15"/>
  <c r="D29" i="15"/>
  <c r="C29" i="15"/>
  <c r="B29" i="15"/>
  <c r="S25" i="1" l="1"/>
  <c r="I24" i="4"/>
  <c r="S22" i="1" s="1"/>
  <c r="I11" i="4"/>
  <c r="S9" i="1" s="1"/>
  <c r="S29" i="1"/>
  <c r="S35" i="1" s="1"/>
  <c r="S6" i="1"/>
  <c r="I13" i="4"/>
  <c r="S11" i="1" s="1"/>
  <c r="S10" i="1"/>
  <c r="I15" i="4"/>
  <c r="S13" i="1" s="1"/>
  <c r="I33" i="4"/>
  <c r="S31" i="1" s="1"/>
  <c r="AM35" i="1"/>
  <c r="P35" i="1"/>
  <c r="R35" i="1"/>
  <c r="BC35" i="1"/>
  <c r="N35" i="1"/>
  <c r="AF35" i="1"/>
  <c r="AB35" i="1"/>
  <c r="X35" i="1"/>
  <c r="T35" i="1"/>
  <c r="BM35" i="1"/>
  <c r="BC42" i="1"/>
  <c r="L45" i="7"/>
  <c r="BC44" i="1" s="1"/>
  <c r="L44" i="7"/>
  <c r="BC43" i="1" s="1"/>
  <c r="M44" i="6"/>
  <c r="AR43" i="1" s="1"/>
  <c r="M45" i="6"/>
  <c r="AR44" i="1" s="1"/>
  <c r="AR40" i="1"/>
  <c r="N45" i="5"/>
  <c r="AF44" i="1" s="1"/>
  <c r="N44" i="5"/>
  <c r="AF43" i="1" s="1"/>
  <c r="AF40" i="1"/>
  <c r="M45" i="5"/>
  <c r="AE44" i="1" s="1"/>
  <c r="AE42" i="1"/>
  <c r="AE40" i="1"/>
  <c r="I42" i="4"/>
  <c r="S41" i="1" s="1"/>
  <c r="S42" i="1"/>
  <c r="D45" i="3"/>
  <c r="K44" i="1" s="1"/>
  <c r="K42" i="1"/>
  <c r="K40" i="1"/>
  <c r="H40" i="1"/>
  <c r="AZ35" i="1"/>
  <c r="AV35" i="1"/>
  <c r="AU35" i="1"/>
  <c r="AE35" i="1"/>
  <c r="AA35" i="1"/>
  <c r="W35" i="1"/>
  <c r="J35" i="1"/>
  <c r="H42" i="1"/>
  <c r="F45" i="15"/>
  <c r="H44" i="1" s="1"/>
  <c r="G35" i="1"/>
  <c r="E35" i="1"/>
  <c r="L35" i="1"/>
  <c r="M35" i="1"/>
  <c r="O35" i="1"/>
  <c r="BN35" i="1"/>
  <c r="AD35" i="1"/>
  <c r="Z35" i="1"/>
  <c r="V35" i="1"/>
  <c r="BB35" i="1"/>
  <c r="H35" i="1"/>
  <c r="BO19" i="1"/>
  <c r="D35" i="1"/>
  <c r="F35" i="1"/>
  <c r="I35" i="1"/>
  <c r="K35" i="1"/>
  <c r="Q35" i="1"/>
  <c r="AC35" i="1"/>
  <c r="Y35" i="1"/>
  <c r="U35" i="1"/>
  <c r="BA35" i="1"/>
  <c r="AW35" i="1"/>
  <c r="AX35" i="1"/>
  <c r="BC31" i="1"/>
  <c r="L34" i="7"/>
  <c r="BC32" i="1" s="1"/>
  <c r="BO37" i="1"/>
  <c r="BO25" i="1"/>
  <c r="BO8" i="1"/>
  <c r="L11" i="7"/>
  <c r="BC9" i="1" s="1"/>
  <c r="BO34" i="1"/>
  <c r="BO29" i="1"/>
  <c r="BO38" i="1" s="1"/>
  <c r="L13" i="7"/>
  <c r="L22" i="7"/>
  <c r="BC20" i="1" s="1"/>
  <c r="BC33" i="1"/>
  <c r="AS35" i="1"/>
  <c r="AY35" i="1"/>
  <c r="AT35" i="1"/>
  <c r="BC30" i="1"/>
  <c r="BO30" i="1" s="1"/>
  <c r="BC10" i="1"/>
  <c r="BC6" i="1"/>
  <c r="L15" i="7"/>
  <c r="BC13" i="1" s="1"/>
  <c r="L24" i="7"/>
  <c r="BC22" i="1" s="1"/>
  <c r="BC21" i="1"/>
  <c r="BO21" i="1" s="1"/>
  <c r="L18" i="7"/>
  <c r="BC16" i="1" s="1"/>
  <c r="L26" i="7"/>
  <c r="BC24" i="1" s="1"/>
  <c r="BC12" i="1"/>
  <c r="BO12" i="1" s="1"/>
  <c r="BO36" i="1"/>
  <c r="BO17" i="1"/>
  <c r="L20" i="7"/>
  <c r="BC18" i="1" s="1"/>
  <c r="L28" i="7"/>
  <c r="BC26" i="1" s="1"/>
  <c r="BC23" i="1"/>
  <c r="BO23" i="1" s="1"/>
  <c r="BC15" i="1"/>
  <c r="BO15" i="1" s="1"/>
  <c r="M29" i="5"/>
  <c r="AE27" i="1" s="1"/>
  <c r="I20" i="4"/>
  <c r="S18" i="1" s="1"/>
  <c r="I35" i="4"/>
  <c r="S33" i="1" s="1"/>
  <c r="I44" i="4"/>
  <c r="S43" i="1" s="1"/>
  <c r="I18" i="4"/>
  <c r="S16" i="1" s="1"/>
  <c r="I26" i="4"/>
  <c r="S24" i="1" s="1"/>
  <c r="I22" i="4"/>
  <c r="S20" i="1" s="1"/>
  <c r="D27" i="3"/>
  <c r="D28" i="3" s="1"/>
  <c r="D25" i="3"/>
  <c r="D23" i="3"/>
  <c r="D24" i="3" s="1"/>
  <c r="D21" i="3"/>
  <c r="D22" i="3" s="1"/>
  <c r="D19" i="3"/>
  <c r="D20" i="3" s="1"/>
  <c r="D17" i="3"/>
  <c r="D18" i="3" s="1"/>
  <c r="D14" i="3"/>
  <c r="D15" i="3" s="1"/>
  <c r="D12" i="3"/>
  <c r="D13" i="3" s="1"/>
  <c r="D29" i="3" s="1"/>
  <c r="B29" i="14"/>
  <c r="B29" i="10"/>
  <c r="C45" i="1"/>
  <c r="B45" i="1"/>
  <c r="C44" i="1"/>
  <c r="B44" i="1"/>
  <c r="C43" i="1"/>
  <c r="B43" i="1"/>
  <c r="C41" i="1"/>
  <c r="B41" i="1"/>
  <c r="C40" i="1"/>
  <c r="B40" i="1"/>
  <c r="C37" i="1"/>
  <c r="B37" i="1"/>
  <c r="C36" i="1"/>
  <c r="B36" i="1"/>
  <c r="C34" i="1"/>
  <c r="B34" i="1"/>
  <c r="C33" i="1"/>
  <c r="B33" i="1"/>
  <c r="C32" i="1"/>
  <c r="B32" i="1"/>
  <c r="C31" i="1"/>
  <c r="B31" i="1"/>
  <c r="C30" i="1"/>
  <c r="B30" i="1"/>
  <c r="C29" i="1"/>
  <c r="B29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3" i="1"/>
  <c r="B13" i="1"/>
  <c r="C12" i="1"/>
  <c r="B12" i="1"/>
  <c r="C11" i="1"/>
  <c r="B11" i="1"/>
  <c r="C10" i="1"/>
  <c r="B10" i="1"/>
  <c r="C9" i="1"/>
  <c r="B9" i="1"/>
  <c r="C8" i="1"/>
  <c r="B8" i="1"/>
  <c r="C6" i="1"/>
  <c r="B6" i="1"/>
  <c r="C5" i="1"/>
  <c r="B5" i="1"/>
  <c r="B4" i="1"/>
  <c r="BO10" i="1" l="1"/>
  <c r="I29" i="4"/>
  <c r="S27" i="1" s="1"/>
  <c r="I34" i="4"/>
  <c r="S32" i="1" s="1"/>
  <c r="BO6" i="1"/>
  <c r="BO45" i="1" s="1"/>
  <c r="BO40" i="1"/>
  <c r="BO41" i="1" s="1"/>
  <c r="BO31" i="1"/>
  <c r="BO33" i="1"/>
  <c r="BO13" i="1"/>
  <c r="BO9" i="1"/>
  <c r="BO42" i="1"/>
  <c r="C35" i="1"/>
  <c r="B35" i="1"/>
  <c r="L29" i="7"/>
  <c r="BC27" i="1" s="1"/>
  <c r="BC11" i="1"/>
  <c r="BO24" i="1" l="1"/>
  <c r="BO11" i="1"/>
  <c r="BO27" i="1" s="1"/>
  <c r="BO18" i="1"/>
  <c r="BO22" i="1"/>
  <c r="BO16" i="1"/>
  <c r="BO20" i="1"/>
  <c r="BO26" i="1"/>
  <c r="BO44" i="1"/>
  <c r="BO43" i="1"/>
</calcChain>
</file>

<file path=xl/sharedStrings.xml><?xml version="1.0" encoding="utf-8"?>
<sst xmlns="http://schemas.openxmlformats.org/spreadsheetml/2006/main" count="743" uniqueCount="113">
  <si>
    <t>LA County</t>
  </si>
  <si>
    <t>City of LA</t>
  </si>
  <si>
    <t>Culver City</t>
  </si>
  <si>
    <t>Playa del Rey</t>
  </si>
  <si>
    <t>Playa Vista</t>
  </si>
  <si>
    <t>Del Rey</t>
  </si>
  <si>
    <t>Mar Vista</t>
  </si>
  <si>
    <t>Venice</t>
  </si>
  <si>
    <t>Westchester</t>
  </si>
  <si>
    <t>Historical/Existing population</t>
  </si>
  <si>
    <t>Racial Characteristics (2010)</t>
  </si>
  <si>
    <t>White</t>
  </si>
  <si>
    <t>Black or African American</t>
  </si>
  <si>
    <t>Some other race</t>
  </si>
  <si>
    <t>Asian</t>
  </si>
  <si>
    <t>Native Hawaiian and Other Pacific Islander</t>
  </si>
  <si>
    <t>Total Housing Units</t>
  </si>
  <si>
    <t>Occupied Housing Units</t>
  </si>
  <si>
    <t>Percent owner occupied</t>
  </si>
  <si>
    <t>Percent renter occupied</t>
  </si>
  <si>
    <t>Percent vacant</t>
  </si>
  <si>
    <t>Vacant units for seasonal, recreational, or occasional use</t>
  </si>
  <si>
    <t>Vacant units for sale</t>
  </si>
  <si>
    <t>Vacant units for rent</t>
  </si>
  <si>
    <t>Percent Total Minority (Other than Non-Hispanic White)</t>
  </si>
  <si>
    <t xml:space="preserve">American Indian and Alaskan Native </t>
  </si>
  <si>
    <t>Total</t>
  </si>
  <si>
    <t>2010 Census Tracts</t>
  </si>
  <si>
    <t>Census 2010 Tracts</t>
  </si>
  <si>
    <t>south of Venice Blvd in purple</t>
  </si>
  <si>
    <t>Los Angeles County</t>
  </si>
  <si>
    <t>2010 Census unit</t>
  </si>
  <si>
    <t>County</t>
  </si>
  <si>
    <t>See Playa Vista</t>
  </si>
  <si>
    <t>Del Rey Neighborhood of City of Los Angeles</t>
  </si>
  <si>
    <t>2756.03 (part)</t>
  </si>
  <si>
    <t>Playa Del Rey Neighborhood of City of Los Angeles</t>
  </si>
  <si>
    <t>Mar Vista Neighborhood of City of Los Angeles</t>
  </si>
  <si>
    <t>Marina Del Rey unincorporated community</t>
  </si>
  <si>
    <t>Playa Vista-Alsace Neighborhood of City of Los Angeles</t>
  </si>
  <si>
    <t>Westchester Neighborhood of City of Los Angeles</t>
  </si>
  <si>
    <t>Los Angeles City</t>
  </si>
  <si>
    <t>LA City</t>
  </si>
  <si>
    <t>Venice Neighborhood of City of Los Angeles</t>
  </si>
  <si>
    <t>2010 Census units</t>
  </si>
  <si>
    <t>Tracts west of 405</t>
  </si>
  <si>
    <t>Culver City (all)</t>
  </si>
  <si>
    <t>(Census DP-1) 2010</t>
  </si>
  <si>
    <t>(Census Total Count) 2000</t>
  </si>
  <si>
    <t>Not Hispanic or Latino, White Alone</t>
  </si>
  <si>
    <t>Not Hispanic or Latino, Black or African American alone</t>
  </si>
  <si>
    <t>Hispanic/Latino (of any race)</t>
  </si>
  <si>
    <t>Hispanic or Latino (2010 Census DP-1)</t>
  </si>
  <si>
    <t>Race alone or in combination with one or more other races</t>
  </si>
  <si>
    <t>Housing (2010 Census DP-1)</t>
  </si>
  <si>
    <t>Total civilian labor force</t>
  </si>
  <si>
    <t>Percent unemployed</t>
  </si>
  <si>
    <t>Median household income</t>
  </si>
  <si>
    <t>Employment and Income (2012 ACS 5-year)</t>
  </si>
  <si>
    <t>Percent of people whose income in the past 12 months is below the poverty level</t>
  </si>
  <si>
    <t>City</t>
  </si>
  <si>
    <t>Race alone or in combination with one or more other races (2010 Census DP-1)</t>
  </si>
  <si>
    <t>Households with Food Stamp/SNAP benefits in the past 12 months</t>
  </si>
  <si>
    <t>Race, alone or in combination with one or more races (2010)</t>
  </si>
  <si>
    <t>Housing (2010)</t>
  </si>
  <si>
    <t>Census Unit</t>
  </si>
  <si>
    <t>All</t>
  </si>
  <si>
    <t>-</t>
  </si>
  <si>
    <t>Total Households</t>
  </si>
  <si>
    <t>2012 pop not collected, weighted avg close enough</t>
  </si>
  <si>
    <t>Total is not true median but weighted avg of median</t>
  </si>
  <si>
    <t>Marina Del Rey</t>
  </si>
  <si>
    <t>.</t>
  </si>
  <si>
    <t>Total South of Venice</t>
  </si>
  <si>
    <t>na</t>
  </si>
  <si>
    <t>S of Venice</t>
  </si>
  <si>
    <t>Annual Growth Rate</t>
  </si>
  <si>
    <t>--</t>
  </si>
  <si>
    <t>City of Los Angeles</t>
  </si>
  <si>
    <t xml:space="preserve">Total Local Study Area </t>
  </si>
  <si>
    <t>% Vacant for rent</t>
  </si>
  <si>
    <t>% Vacant (2013 ACS 5-year)</t>
  </si>
  <si>
    <t>2013 units not collected, weighted avg close enough for comparison</t>
  </si>
  <si>
    <t>Employment and Income (2013 ACS 5-year)</t>
  </si>
  <si>
    <t>5,070,505</t>
  </si>
  <si>
    <t>Employment by Industry (2013 ACS 5-Year DP03)</t>
  </si>
  <si>
    <t xml:space="preserve">    Civilian employed population 16 years and over</t>
  </si>
  <si>
    <t xml:space="preserve">      Agriculture, forestry, fishing and hunting, and mining</t>
  </si>
  <si>
    <t xml:space="preserve">      Construction</t>
  </si>
  <si>
    <t xml:space="preserve">      Manufacturing</t>
  </si>
  <si>
    <t xml:space="preserve">      Wholesale trade</t>
  </si>
  <si>
    <t xml:space="preserve">      Retail trade</t>
  </si>
  <si>
    <t xml:space="preserve">      Transportation and warehousing, and utilities</t>
  </si>
  <si>
    <t xml:space="preserve">      Information</t>
  </si>
  <si>
    <t xml:space="preserve">      Finance and insurance, and real estate and rental and leasing</t>
  </si>
  <si>
    <t xml:space="preserve">      Professional, scientific, and management, and administrative and waste management services</t>
  </si>
  <si>
    <t xml:space="preserve">      Educational services, and health care and social assistance</t>
  </si>
  <si>
    <t xml:space="preserve">      Arts, entertainment, and recreation, and accommodation and food services</t>
  </si>
  <si>
    <t xml:space="preserve">      Other services, except public administration</t>
  </si>
  <si>
    <t xml:space="preserve">      Public administration</t>
  </si>
  <si>
    <t>7.4%</t>
  </si>
  <si>
    <t>7.8%</t>
  </si>
  <si>
    <t>55,909</t>
  </si>
  <si>
    <t>17.8%</t>
  </si>
  <si>
    <t>2,032,832</t>
  </si>
  <si>
    <t>2013 pop not collected, weighted avg close enough</t>
  </si>
  <si>
    <t>(2012)</t>
  </si>
  <si>
    <t>Employment and Income (2013 ACS 5-Year DP03)</t>
  </si>
  <si>
    <t>Percentage below 18 (Children)</t>
  </si>
  <si>
    <t>Percentage of population 18 and above</t>
  </si>
  <si>
    <t>Children (2013 ACS 5-year)</t>
  </si>
  <si>
    <t>Percentage below 5 (young children)</t>
  </si>
  <si>
    <t>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</si>
</sst>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Times"/>
      <family val="1"/>
    </font>
    <font>
      <b/>
      <sz val="8"/>
      <color theme="1"/>
      <name val="Arial"/>
      <family val="2"/>
    </font>
    <font>
      <sz val="11"/>
      <color theme="1"/>
      <name val="Times New Roman"/>
      <family val="1"/>
    </font>
    <font>
      <sz val="10"/>
      <color indexed="8"/>
      <name val="SansSerif"/>
    </font>
    <font>
      <sz val="11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2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5" borderId="0" applyNumberFormat="0" applyBorder="0" applyAlignment="0" applyProtection="0"/>
  </cellStyleXfs>
  <cellXfs count="331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 applyFill="1" applyBorder="1"/>
    <xf numFmtId="0" fontId="0" fillId="0" borderId="1" xfId="0" applyFill="1" applyBorder="1"/>
    <xf numFmtId="0" fontId="0" fillId="2" borderId="1" xfId="0" applyFill="1" applyBorder="1" applyAlignment="1">
      <alignment wrapText="1"/>
    </xf>
    <xf numFmtId="3" fontId="0" fillId="0" borderId="0" xfId="0" applyNumberFormat="1" applyFill="1"/>
    <xf numFmtId="0" fontId="0" fillId="0" borderId="1" xfId="0" applyBorder="1" applyAlignment="1">
      <alignment wrapText="1"/>
    </xf>
    <xf numFmtId="3" fontId="0" fillId="0" borderId="0" xfId="0" applyNumberFormat="1"/>
    <xf numFmtId="0" fontId="0" fillId="2" borderId="1" xfId="0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10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right" wrapText="1"/>
    </xf>
    <xf numFmtId="0" fontId="1" fillId="0" borderId="0" xfId="0" applyFont="1"/>
    <xf numFmtId="10" fontId="0" fillId="0" borderId="0" xfId="0" applyNumberFormat="1"/>
    <xf numFmtId="3" fontId="0" fillId="0" borderId="4" xfId="0" applyNumberFormat="1" applyBorder="1" applyAlignment="1">
      <alignment horizontal="right" wrapText="1"/>
    </xf>
    <xf numFmtId="164" fontId="0" fillId="0" borderId="4" xfId="0" applyNumberFormat="1" applyBorder="1" applyAlignment="1">
      <alignment horizontal="right" wrapText="1"/>
    </xf>
    <xf numFmtId="3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vertical="top" wrapText="1"/>
    </xf>
    <xf numFmtId="164" fontId="0" fillId="0" borderId="1" xfId="0" applyNumberFormat="1" applyBorder="1" applyAlignment="1">
      <alignment horizontal="right" wrapText="1"/>
    </xf>
    <xf numFmtId="0" fontId="0" fillId="0" borderId="1" xfId="0" applyFill="1" applyBorder="1" applyAlignment="1">
      <alignment wrapText="1"/>
    </xf>
    <xf numFmtId="3" fontId="0" fillId="0" borderId="1" xfId="0" applyNumberFormat="1" applyFill="1" applyBorder="1"/>
    <xf numFmtId="164" fontId="3" fillId="0" borderId="1" xfId="1" applyNumberFormat="1" applyFont="1" applyBorder="1"/>
    <xf numFmtId="0" fontId="0" fillId="0" borderId="4" xfId="0" applyBorder="1"/>
    <xf numFmtId="0" fontId="0" fillId="2" borderId="7" xfId="0" applyFill="1" applyBorder="1" applyAlignment="1">
      <alignment horizontal="right" wrapText="1"/>
    </xf>
    <xf numFmtId="0" fontId="0" fillId="2" borderId="7" xfId="0" applyFill="1" applyBorder="1" applyAlignment="1">
      <alignment wrapText="1"/>
    </xf>
    <xf numFmtId="0" fontId="0" fillId="0" borderId="6" xfId="0" applyBorder="1"/>
    <xf numFmtId="164" fontId="0" fillId="0" borderId="1" xfId="0" applyNumberFormat="1" applyBorder="1" applyAlignment="1">
      <alignment wrapText="1"/>
    </xf>
    <xf numFmtId="0" fontId="1" fillId="0" borderId="0" xfId="0" applyFont="1" applyFill="1"/>
    <xf numFmtId="10" fontId="0" fillId="0" borderId="0" xfId="0" applyNumberFormat="1" applyFill="1"/>
    <xf numFmtId="0" fontId="0" fillId="2" borderId="6" xfId="0" applyFill="1" applyBorder="1"/>
    <xf numFmtId="0" fontId="0" fillId="2" borderId="7" xfId="0" applyFill="1" applyBorder="1"/>
    <xf numFmtId="3" fontId="0" fillId="0" borderId="4" xfId="0" applyNumberFormat="1" applyBorder="1"/>
    <xf numFmtId="0" fontId="0" fillId="2" borderId="0" xfId="0" applyFill="1"/>
    <xf numFmtId="0" fontId="0" fillId="0" borderId="0" xfId="0" applyNumberFormat="1" applyFill="1"/>
    <xf numFmtId="164" fontId="0" fillId="0" borderId="0" xfId="0" applyNumberFormat="1" applyFill="1"/>
    <xf numFmtId="164" fontId="0" fillId="0" borderId="1" xfId="0" applyNumberFormat="1" applyFill="1" applyBorder="1"/>
    <xf numFmtId="164" fontId="0" fillId="0" borderId="0" xfId="0" applyNumberFormat="1" applyFill="1" applyBorder="1"/>
    <xf numFmtId="164" fontId="0" fillId="0" borderId="0" xfId="0" applyNumberFormat="1"/>
    <xf numFmtId="0" fontId="0" fillId="0" borderId="0" xfId="0" applyNumberFormat="1"/>
    <xf numFmtId="164" fontId="0" fillId="0" borderId="5" xfId="0" applyNumberFormat="1" applyBorder="1"/>
    <xf numFmtId="164" fontId="0" fillId="0" borderId="1" xfId="0" applyNumberFormat="1" applyBorder="1" applyAlignment="1">
      <alignment horizontal="right" vertical="top" wrapText="1"/>
    </xf>
    <xf numFmtId="0" fontId="0" fillId="3" borderId="7" xfId="0" applyFill="1" applyBorder="1" applyAlignment="1">
      <alignment wrapText="1"/>
    </xf>
    <xf numFmtId="0" fontId="0" fillId="3" borderId="7" xfId="0" applyFill="1" applyBorder="1" applyAlignment="1">
      <alignment horizontal="right" wrapText="1"/>
    </xf>
    <xf numFmtId="0" fontId="1" fillId="0" borderId="1" xfId="0" applyFont="1" applyBorder="1"/>
    <xf numFmtId="0" fontId="1" fillId="0" borderId="4" xfId="0" applyFont="1" applyBorder="1"/>
    <xf numFmtId="0" fontId="1" fillId="0" borderId="1" xfId="0" applyFont="1" applyFill="1" applyBorder="1"/>
    <xf numFmtId="164" fontId="0" fillId="0" borderId="3" xfId="0" applyNumberFormat="1" applyFill="1" applyBorder="1"/>
    <xf numFmtId="0" fontId="1" fillId="0" borderId="0" xfId="0" applyFont="1" applyFill="1" applyBorder="1"/>
    <xf numFmtId="0" fontId="1" fillId="0" borderId="0" xfId="0" applyFont="1" applyFill="1" applyAlignment="1">
      <alignment wrapText="1"/>
    </xf>
    <xf numFmtId="0" fontId="0" fillId="0" borderId="2" xfId="0" applyFill="1" applyBorder="1"/>
    <xf numFmtId="3" fontId="0" fillId="0" borderId="2" xfId="0" applyNumberFormat="1" applyFill="1" applyBorder="1"/>
    <xf numFmtId="0" fontId="0" fillId="0" borderId="9" xfId="0" applyBorder="1"/>
    <xf numFmtId="10" fontId="4" fillId="4" borderId="0" xfId="0" applyNumberFormat="1" applyFont="1" applyFill="1" applyBorder="1" applyAlignment="1">
      <alignment wrapText="1"/>
    </xf>
    <xf numFmtId="164" fontId="5" fillId="4" borderId="1" xfId="0" applyNumberFormat="1" applyFont="1" applyFill="1" applyBorder="1" applyAlignment="1">
      <alignment horizontal="right" wrapText="1"/>
    </xf>
    <xf numFmtId="164" fontId="5" fillId="4" borderId="4" xfId="0" applyNumberFormat="1" applyFont="1" applyFill="1" applyBorder="1" applyAlignment="1">
      <alignment horizontal="right" wrapText="1"/>
    </xf>
    <xf numFmtId="164" fontId="4" fillId="4" borderId="4" xfId="0" applyNumberFormat="1" applyFont="1" applyFill="1" applyBorder="1" applyAlignment="1">
      <alignment horizontal="right" wrapText="1"/>
    </xf>
    <xf numFmtId="164" fontId="5" fillId="4" borderId="0" xfId="0" applyNumberFormat="1" applyFont="1" applyFill="1" applyBorder="1" applyAlignment="1">
      <alignment horizontal="right" wrapText="1"/>
    </xf>
    <xf numFmtId="164" fontId="4" fillId="4" borderId="0" xfId="0" applyNumberFormat="1" applyFont="1" applyFill="1"/>
    <xf numFmtId="3" fontId="0" fillId="2" borderId="0" xfId="0" applyNumberFormat="1" applyFill="1"/>
    <xf numFmtId="3" fontId="0" fillId="0" borderId="0" xfId="0" applyNumberFormat="1" applyFill="1" applyAlignment="1">
      <alignment horizontal="right"/>
    </xf>
    <xf numFmtId="0" fontId="6" fillId="0" borderId="0" xfId="0" applyFont="1" applyFill="1"/>
    <xf numFmtId="0" fontId="3" fillId="0" borderId="0" xfId="0" applyFont="1" applyFill="1"/>
    <xf numFmtId="3" fontId="3" fillId="0" borderId="0" xfId="0" applyNumberFormat="1" applyFont="1" applyFill="1"/>
    <xf numFmtId="0" fontId="3" fillId="2" borderId="0" xfId="0" applyFont="1" applyFill="1"/>
    <xf numFmtId="164" fontId="3" fillId="0" borderId="0" xfId="0" applyNumberFormat="1" applyFont="1" applyFill="1"/>
    <xf numFmtId="10" fontId="3" fillId="0" borderId="0" xfId="0" applyNumberFormat="1" applyFont="1" applyFill="1"/>
    <xf numFmtId="3" fontId="3" fillId="0" borderId="0" xfId="0" applyNumberFormat="1" applyFont="1"/>
    <xf numFmtId="0" fontId="3" fillId="0" borderId="0" xfId="0" applyNumberFormat="1" applyFont="1" applyFill="1"/>
    <xf numFmtId="0" fontId="3" fillId="0" borderId="0" xfId="0" applyFont="1"/>
    <xf numFmtId="164" fontId="3" fillId="0" borderId="0" xfId="0" applyNumberFormat="1" applyFont="1"/>
    <xf numFmtId="0" fontId="3" fillId="0" borderId="0" xfId="0" applyNumberFormat="1" applyFont="1"/>
    <xf numFmtId="10" fontId="3" fillId="0" borderId="0" xfId="0" applyNumberFormat="1" applyFont="1"/>
    <xf numFmtId="0" fontId="1" fillId="7" borderId="0" xfId="0" applyFont="1" applyFill="1" applyBorder="1"/>
    <xf numFmtId="0" fontId="1" fillId="7" borderId="0" xfId="0" applyFont="1" applyFill="1"/>
    <xf numFmtId="0" fontId="0" fillId="2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8" fillId="5" borderId="0" xfId="5"/>
    <xf numFmtId="164" fontId="0" fillId="0" borderId="1" xfId="0" applyNumberFormat="1" applyFill="1" applyBorder="1" applyAlignment="1">
      <alignment horizontal="right" wrapText="1"/>
    </xf>
    <xf numFmtId="166" fontId="3" fillId="0" borderId="1" xfId="3" applyNumberFormat="1" applyFont="1" applyBorder="1"/>
    <xf numFmtId="164" fontId="3" fillId="0" borderId="1" xfId="4" applyNumberFormat="1" applyFont="1" applyBorder="1"/>
    <xf numFmtId="165" fontId="0" fillId="0" borderId="0" xfId="2" applyNumberFormat="1" applyFont="1" applyFill="1"/>
    <xf numFmtId="164" fontId="0" fillId="0" borderId="1" xfId="4" applyNumberFormat="1" applyFont="1" applyBorder="1" applyAlignment="1">
      <alignment horizontal="right" wrapText="1"/>
    </xf>
    <xf numFmtId="164" fontId="0" fillId="0" borderId="1" xfId="4" applyNumberFormat="1" applyFont="1" applyBorder="1" applyAlignment="1">
      <alignment horizontal="right" vertical="top" wrapText="1"/>
    </xf>
    <xf numFmtId="164" fontId="0" fillId="0" borderId="1" xfId="4" applyNumberFormat="1" applyFont="1" applyBorder="1" applyAlignment="1">
      <alignment wrapText="1"/>
    </xf>
    <xf numFmtId="165" fontId="0" fillId="0" borderId="4" xfId="2" applyNumberFormat="1" applyFont="1" applyFill="1" applyBorder="1"/>
    <xf numFmtId="0" fontId="1" fillId="0" borderId="0" xfId="0" applyFont="1" applyBorder="1"/>
    <xf numFmtId="0" fontId="1" fillId="0" borderId="1" xfId="0" applyFont="1" applyBorder="1" applyAlignment="1">
      <alignment horizontal="right" wrapText="1"/>
    </xf>
    <xf numFmtId="0" fontId="1" fillId="0" borderId="10" xfId="0" applyFont="1" applyFill="1" applyBorder="1" applyAlignment="1">
      <alignment horizontal="center"/>
    </xf>
    <xf numFmtId="0" fontId="1" fillId="0" borderId="5" xfId="0" applyFont="1" applyFill="1" applyBorder="1"/>
    <xf numFmtId="0" fontId="0" fillId="0" borderId="1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1" fontId="0" fillId="0" borderId="0" xfId="0" applyNumberFormat="1"/>
    <xf numFmtId="166" fontId="0" fillId="0" borderId="0" xfId="3" applyNumberFormat="1" applyFont="1"/>
    <xf numFmtId="49" fontId="0" fillId="0" borderId="0" xfId="0" applyNumberFormat="1"/>
    <xf numFmtId="166" fontId="0" fillId="0" borderId="1" xfId="3" applyNumberFormat="1" applyFont="1" applyBorder="1" applyAlignment="1">
      <alignment wrapText="1"/>
    </xf>
    <xf numFmtId="164" fontId="0" fillId="0" borderId="0" xfId="4" applyNumberFormat="1" applyFont="1"/>
    <xf numFmtId="1" fontId="0" fillId="0" borderId="0" xfId="0" applyNumberFormat="1" applyFill="1"/>
    <xf numFmtId="3" fontId="9" fillId="0" borderId="0" xfId="0" applyNumberFormat="1" applyFont="1" applyFill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 wrapText="1"/>
    </xf>
    <xf numFmtId="164" fontId="10" fillId="4" borderId="1" xfId="0" applyNumberFormat="1" applyFont="1" applyFill="1" applyBorder="1" applyAlignment="1">
      <alignment horizontal="right" wrapText="1"/>
    </xf>
    <xf numFmtId="1" fontId="3" fillId="0" borderId="0" xfId="0" applyNumberFormat="1" applyFont="1" applyFill="1"/>
    <xf numFmtId="166" fontId="3" fillId="0" borderId="0" xfId="3" applyNumberFormat="1" applyFont="1" applyFill="1"/>
    <xf numFmtId="164" fontId="3" fillId="0" borderId="0" xfId="4" applyNumberFormat="1" applyFont="1" applyFill="1"/>
    <xf numFmtId="0" fontId="6" fillId="0" borderId="0" xfId="0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6" fillId="0" borderId="1" xfId="0" applyFont="1" applyFill="1" applyBorder="1"/>
    <xf numFmtId="3" fontId="3" fillId="0" borderId="1" xfId="0" applyNumberFormat="1" applyFont="1" applyFill="1" applyBorder="1"/>
    <xf numFmtId="164" fontId="3" fillId="0" borderId="1" xfId="0" applyNumberFormat="1" applyFont="1" applyFill="1" applyBorder="1"/>
    <xf numFmtId="0" fontId="1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7" borderId="0" xfId="0" applyFont="1" applyFill="1"/>
    <xf numFmtId="0" fontId="6" fillId="7" borderId="0" xfId="0" applyFont="1" applyFill="1" applyBorder="1"/>
    <xf numFmtId="0" fontId="6" fillId="6" borderId="0" xfId="0" applyFont="1" applyFill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3" fontId="3" fillId="0" borderId="0" xfId="0" applyNumberFormat="1" applyFont="1" applyFill="1" applyAlignment="1">
      <alignment horizontal="right"/>
    </xf>
    <xf numFmtId="2" fontId="3" fillId="0" borderId="0" xfId="0" applyNumberFormat="1" applyFont="1"/>
    <xf numFmtId="164" fontId="3" fillId="0" borderId="0" xfId="4" applyNumberFormat="1" applyFont="1"/>
    <xf numFmtId="164" fontId="3" fillId="0" borderId="0" xfId="4" applyNumberFormat="1" applyFont="1" applyFill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right" wrapText="1"/>
    </xf>
    <xf numFmtId="164" fontId="10" fillId="4" borderId="0" xfId="0" applyNumberFormat="1" applyFont="1" applyFill="1" applyBorder="1" applyAlignment="1">
      <alignment horizontal="right" wrapText="1"/>
    </xf>
    <xf numFmtId="0" fontId="3" fillId="0" borderId="12" xfId="0" applyFont="1" applyFill="1" applyBorder="1"/>
    <xf numFmtId="0" fontId="6" fillId="6" borderId="12" xfId="0" applyFont="1" applyFill="1" applyBorder="1"/>
    <xf numFmtId="0" fontId="6" fillId="0" borderId="12" xfId="0" applyFont="1" applyFill="1" applyBorder="1"/>
    <xf numFmtId="3" fontId="3" fillId="0" borderId="12" xfId="0" applyNumberFormat="1" applyFont="1" applyFill="1" applyBorder="1"/>
    <xf numFmtId="0" fontId="3" fillId="2" borderId="13" xfId="0" applyFont="1" applyFill="1" applyBorder="1" applyAlignment="1">
      <alignment wrapText="1"/>
    </xf>
    <xf numFmtId="164" fontId="3" fillId="0" borderId="12" xfId="0" applyNumberFormat="1" applyFont="1" applyFill="1" applyBorder="1"/>
    <xf numFmtId="0" fontId="3" fillId="2" borderId="13" xfId="0" applyFont="1" applyFill="1" applyBorder="1" applyAlignment="1">
      <alignment horizontal="right" wrapText="1"/>
    </xf>
    <xf numFmtId="164" fontId="10" fillId="4" borderId="13" xfId="0" applyNumberFormat="1" applyFont="1" applyFill="1" applyBorder="1" applyAlignment="1">
      <alignment horizontal="right" wrapText="1"/>
    </xf>
    <xf numFmtId="3" fontId="3" fillId="0" borderId="12" xfId="0" applyNumberFormat="1" applyFont="1" applyFill="1" applyBorder="1" applyAlignment="1">
      <alignment horizontal="right"/>
    </xf>
    <xf numFmtId="164" fontId="3" fillId="0" borderId="12" xfId="4" applyNumberFormat="1" applyFont="1" applyFill="1" applyBorder="1"/>
    <xf numFmtId="164" fontId="3" fillId="0" borderId="12" xfId="0" applyNumberFormat="1" applyFont="1" applyBorder="1"/>
    <xf numFmtId="0" fontId="3" fillId="0" borderId="14" xfId="0" applyFont="1" applyFill="1" applyBorder="1"/>
    <xf numFmtId="0" fontId="6" fillId="6" borderId="14" xfId="0" applyFont="1" applyFill="1" applyBorder="1"/>
    <xf numFmtId="0" fontId="6" fillId="0" borderId="14" xfId="0" applyFont="1" applyFill="1" applyBorder="1"/>
    <xf numFmtId="3" fontId="3" fillId="0" borderId="14" xfId="0" applyNumberFormat="1" applyFont="1" applyFill="1" applyBorder="1"/>
    <xf numFmtId="0" fontId="3" fillId="2" borderId="14" xfId="0" applyFont="1" applyFill="1" applyBorder="1" applyAlignment="1">
      <alignment wrapText="1"/>
    </xf>
    <xf numFmtId="164" fontId="3" fillId="0" borderId="14" xfId="0" applyNumberFormat="1" applyFont="1" applyFill="1" applyBorder="1"/>
    <xf numFmtId="0" fontId="3" fillId="2" borderId="14" xfId="0" applyFont="1" applyFill="1" applyBorder="1" applyAlignment="1">
      <alignment horizontal="right" wrapText="1"/>
    </xf>
    <xf numFmtId="164" fontId="10" fillId="4" borderId="14" xfId="0" applyNumberFormat="1" applyFont="1" applyFill="1" applyBorder="1" applyAlignment="1">
      <alignment horizontal="right" wrapText="1"/>
    </xf>
    <xf numFmtId="166" fontId="3" fillId="0" borderId="14" xfId="3" applyNumberFormat="1" applyFont="1" applyFill="1" applyBorder="1"/>
    <xf numFmtId="164" fontId="3" fillId="0" borderId="14" xfId="4" applyNumberFormat="1" applyFont="1" applyFill="1" applyBorder="1"/>
    <xf numFmtId="164" fontId="3" fillId="0" borderId="14" xfId="0" applyNumberFormat="1" applyFont="1" applyBorder="1"/>
    <xf numFmtId="0" fontId="6" fillId="0" borderId="0" xfId="0" applyFont="1" applyFill="1" applyBorder="1" applyAlignment="1">
      <alignment horizontal="center"/>
    </xf>
    <xf numFmtId="0" fontId="0" fillId="0" borderId="1" xfId="0" applyFont="1" applyBorder="1"/>
    <xf numFmtId="0" fontId="0" fillId="2" borderId="7" xfId="0" applyFont="1" applyFill="1" applyBorder="1"/>
    <xf numFmtId="165" fontId="7" fillId="0" borderId="4" xfId="2" applyNumberFormat="1" applyFont="1" applyFill="1" applyBorder="1"/>
    <xf numFmtId="165" fontId="7" fillId="0" borderId="0" xfId="2" applyNumberFormat="1" applyFont="1" applyFill="1"/>
    <xf numFmtId="0" fontId="0" fillId="2" borderId="7" xfId="0" applyFont="1" applyFill="1" applyBorder="1" applyAlignment="1">
      <alignment wrapText="1"/>
    </xf>
    <xf numFmtId="3" fontId="0" fillId="0" borderId="1" xfId="0" applyNumberFormat="1" applyFont="1" applyBorder="1" applyAlignment="1">
      <alignment horizontal="right" wrapText="1"/>
    </xf>
    <xf numFmtId="164" fontId="7" fillId="0" borderId="1" xfId="4" applyNumberFormat="1" applyFont="1" applyBorder="1" applyAlignment="1">
      <alignment horizontal="right" wrapText="1"/>
    </xf>
    <xf numFmtId="0" fontId="0" fillId="2" borderId="7" xfId="0" applyFont="1" applyFill="1" applyBorder="1" applyAlignment="1">
      <alignment horizontal="right" wrapText="1"/>
    </xf>
    <xf numFmtId="3" fontId="0" fillId="0" borderId="1" xfId="0" applyNumberFormat="1" applyFont="1" applyBorder="1" applyAlignment="1">
      <alignment horizontal="right" vertical="top" wrapText="1"/>
    </xf>
    <xf numFmtId="164" fontId="7" fillId="0" borderId="1" xfId="4" applyNumberFormat="1" applyFont="1" applyBorder="1" applyAlignment="1">
      <alignment horizontal="right" vertical="top" wrapText="1"/>
    </xf>
    <xf numFmtId="0" fontId="0" fillId="2" borderId="1" xfId="0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164" fontId="7" fillId="0" borderId="1" xfId="4" applyNumberFormat="1" applyFont="1" applyBorder="1" applyAlignment="1">
      <alignment wrapText="1"/>
    </xf>
    <xf numFmtId="164" fontId="7" fillId="0" borderId="0" xfId="4" applyNumberFormat="1" applyFont="1"/>
    <xf numFmtId="166" fontId="7" fillId="0" borderId="1" xfId="3" applyNumberFormat="1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2" borderId="7" xfId="0" applyFont="1" applyFill="1" applyBorder="1"/>
    <xf numFmtId="165" fontId="1" fillId="0" borderId="4" xfId="2" applyNumberFormat="1" applyFont="1" applyFill="1" applyBorder="1"/>
    <xf numFmtId="165" fontId="1" fillId="0" borderId="0" xfId="2" applyNumberFormat="1" applyFont="1" applyFill="1"/>
    <xf numFmtId="0" fontId="1" fillId="2" borderId="7" xfId="0" applyFont="1" applyFill="1" applyBorder="1" applyAlignment="1">
      <alignment wrapText="1"/>
    </xf>
    <xf numFmtId="3" fontId="1" fillId="0" borderId="1" xfId="0" applyNumberFormat="1" applyFont="1" applyBorder="1" applyAlignment="1">
      <alignment horizontal="right" wrapText="1"/>
    </xf>
    <xf numFmtId="164" fontId="1" fillId="0" borderId="1" xfId="4" applyNumberFormat="1" applyFont="1" applyBorder="1" applyAlignment="1">
      <alignment horizontal="right" wrapText="1"/>
    </xf>
    <xf numFmtId="0" fontId="1" fillId="2" borderId="7" xfId="0" applyFont="1" applyFill="1" applyBorder="1" applyAlignment="1">
      <alignment horizontal="right" wrapText="1"/>
    </xf>
    <xf numFmtId="3" fontId="1" fillId="0" borderId="1" xfId="0" applyNumberFormat="1" applyFont="1" applyBorder="1" applyAlignment="1">
      <alignment horizontal="right" vertical="top" wrapText="1"/>
    </xf>
    <xf numFmtId="164" fontId="1" fillId="0" borderId="1" xfId="4" applyNumberFormat="1" applyFont="1" applyBorder="1" applyAlignment="1">
      <alignment horizontal="right" vertical="top" wrapText="1"/>
    </xf>
    <xf numFmtId="0" fontId="1" fillId="2" borderId="1" xfId="0" applyFont="1" applyFill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164" fontId="1" fillId="0" borderId="1" xfId="4" applyNumberFormat="1" applyFont="1" applyBorder="1" applyAlignment="1">
      <alignment wrapText="1"/>
    </xf>
    <xf numFmtId="164" fontId="1" fillId="0" borderId="0" xfId="4" applyNumberFormat="1" applyFont="1"/>
    <xf numFmtId="166" fontId="1" fillId="0" borderId="1" xfId="3" applyNumberFormat="1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/>
    <xf numFmtId="0" fontId="0" fillId="0" borderId="6" xfId="0" applyFont="1" applyBorder="1"/>
    <xf numFmtId="0" fontId="0" fillId="0" borderId="0" xfId="0" applyFont="1" applyBorder="1"/>
    <xf numFmtId="0" fontId="0" fillId="0" borderId="0" xfId="0" applyFont="1" applyFill="1" applyBorder="1"/>
    <xf numFmtId="0" fontId="1" fillId="0" borderId="6" xfId="0" applyFont="1" applyBorder="1"/>
    <xf numFmtId="0" fontId="0" fillId="0" borderId="9" xfId="0" applyFont="1" applyBorder="1"/>
    <xf numFmtId="0" fontId="0" fillId="0" borderId="2" xfId="0" applyFont="1" applyBorder="1"/>
    <xf numFmtId="0" fontId="1" fillId="0" borderId="2" xfId="0" applyFont="1" applyBorder="1"/>
    <xf numFmtId="0" fontId="0" fillId="0" borderId="7" xfId="0" applyFont="1" applyBorder="1"/>
    <xf numFmtId="164" fontId="0" fillId="0" borderId="0" xfId="0" applyNumberFormat="1" applyFont="1" applyFill="1"/>
    <xf numFmtId="0" fontId="0" fillId="0" borderId="0" xfId="0" applyFont="1" applyFill="1"/>
    <xf numFmtId="3" fontId="3" fillId="0" borderId="1" xfId="0" applyNumberFormat="1" applyFont="1" applyBorder="1"/>
    <xf numFmtId="3" fontId="9" fillId="0" borderId="0" xfId="0" applyNumberFormat="1" applyFont="1"/>
    <xf numFmtId="0" fontId="3" fillId="3" borderId="7" xfId="0" applyFont="1" applyFill="1" applyBorder="1" applyAlignment="1">
      <alignment wrapText="1"/>
    </xf>
    <xf numFmtId="0" fontId="3" fillId="3" borderId="7" xfId="0" applyFont="1" applyFill="1" applyBorder="1" applyAlignment="1">
      <alignment horizontal="right" wrapText="1"/>
    </xf>
    <xf numFmtId="166" fontId="3" fillId="0" borderId="0" xfId="3" applyNumberFormat="1" applyFont="1"/>
    <xf numFmtId="165" fontId="0" fillId="0" borderId="0" xfId="2" applyNumberFormat="1" applyFont="1" applyBorder="1" applyAlignment="1">
      <alignment wrapText="1"/>
    </xf>
    <xf numFmtId="0" fontId="0" fillId="0" borderId="0" xfId="0" applyFont="1"/>
    <xf numFmtId="0" fontId="0" fillId="0" borderId="2" xfId="0" applyFont="1" applyFill="1" applyBorder="1"/>
    <xf numFmtId="0" fontId="6" fillId="6" borderId="1" xfId="0" applyFont="1" applyFill="1" applyBorder="1" applyAlignment="1">
      <alignment horizontal="center"/>
    </xf>
    <xf numFmtId="0" fontId="11" fillId="0" borderId="15" xfId="0" applyFont="1" applyBorder="1" applyAlignment="1">
      <alignment vertical="center"/>
    </xf>
    <xf numFmtId="3" fontId="11" fillId="0" borderId="15" xfId="0" applyNumberFormat="1" applyFont="1" applyBorder="1" applyAlignment="1">
      <alignment horizontal="right" vertical="center"/>
    </xf>
    <xf numFmtId="3" fontId="11" fillId="0" borderId="16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left" vertical="center" indent="2"/>
    </xf>
    <xf numFmtId="0" fontId="12" fillId="0" borderId="17" xfId="0" applyFont="1" applyBorder="1" applyAlignment="1">
      <alignment horizontal="right" vertical="center"/>
    </xf>
    <xf numFmtId="0" fontId="11" fillId="0" borderId="14" xfId="0" applyFont="1" applyBorder="1" applyAlignment="1">
      <alignment vertical="center"/>
    </xf>
    <xf numFmtId="3" fontId="11" fillId="0" borderId="14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0" fontId="12" fillId="0" borderId="17" xfId="4" applyNumberFormat="1" applyFont="1" applyBorder="1" applyAlignment="1">
      <alignment horizontal="right" vertical="center"/>
    </xf>
    <xf numFmtId="3" fontId="15" fillId="0" borderId="21" xfId="0" applyNumberFormat="1" applyFont="1" applyBorder="1" applyAlignment="1">
      <alignment vertical="center" wrapText="1"/>
    </xf>
    <xf numFmtId="3" fontId="15" fillId="0" borderId="22" xfId="0" applyNumberFormat="1" applyFont="1" applyBorder="1" applyAlignment="1">
      <alignment vertical="center" wrapText="1"/>
    </xf>
    <xf numFmtId="3" fontId="0" fillId="0" borderId="0" xfId="0" applyNumberFormat="1" applyBorder="1" applyAlignment="1">
      <alignment wrapText="1"/>
    </xf>
    <xf numFmtId="0" fontId="11" fillId="0" borderId="21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6" fillId="8" borderId="25" xfId="0" applyFont="1" applyFill="1" applyBorder="1" applyAlignment="1">
      <alignment horizontal="left" vertical="top" wrapText="1"/>
    </xf>
    <xf numFmtId="0" fontId="16" fillId="8" borderId="25" xfId="0" applyNumberFormat="1" applyFont="1" applyFill="1" applyBorder="1" applyAlignment="1">
      <alignment horizontal="left" vertical="top" wrapText="1"/>
    </xf>
    <xf numFmtId="3" fontId="16" fillId="8" borderId="25" xfId="0" applyNumberFormat="1" applyFont="1" applyFill="1" applyBorder="1" applyAlignment="1">
      <alignment horizontal="left" vertical="top" wrapText="1"/>
    </xf>
    <xf numFmtId="0" fontId="0" fillId="0" borderId="1" xfId="0" applyNumberFormat="1" applyFill="1" applyBorder="1"/>
    <xf numFmtId="0" fontId="3" fillId="0" borderId="1" xfId="0" applyNumberFormat="1" applyFont="1" applyFill="1" applyBorder="1"/>
    <xf numFmtId="0" fontId="3" fillId="0" borderId="12" xfId="0" applyNumberFormat="1" applyFont="1" applyFill="1" applyBorder="1"/>
    <xf numFmtId="0" fontId="3" fillId="0" borderId="14" xfId="0" applyNumberFormat="1" applyFont="1" applyFill="1" applyBorder="1"/>
    <xf numFmtId="3" fontId="1" fillId="0" borderId="8" xfId="0" applyNumberFormat="1" applyFont="1" applyBorder="1"/>
    <xf numFmtId="3" fontId="0" fillId="0" borderId="6" xfId="0" applyNumberForma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3" fontId="1" fillId="0" borderId="7" xfId="0" applyNumberFormat="1" applyFont="1" applyBorder="1"/>
    <xf numFmtId="3" fontId="0" fillId="0" borderId="7" xfId="0" applyNumberFormat="1" applyBorder="1"/>
    <xf numFmtId="3" fontId="0" fillId="0" borderId="8" xfId="0" applyNumberFormat="1" applyBorder="1"/>
    <xf numFmtId="3" fontId="1" fillId="0" borderId="1" xfId="0" applyNumberFormat="1" applyFont="1" applyBorder="1"/>
    <xf numFmtId="3" fontId="16" fillId="8" borderId="26" xfId="0" applyNumberFormat="1" applyFont="1" applyFill="1" applyBorder="1" applyAlignment="1">
      <alignment vertical="top" wrapText="1"/>
    </xf>
    <xf numFmtId="0" fontId="16" fillId="8" borderId="27" xfId="0" applyFont="1" applyFill="1" applyBorder="1" applyAlignment="1">
      <alignment vertical="top" wrapText="1"/>
    </xf>
    <xf numFmtId="0" fontId="16" fillId="8" borderId="28" xfId="0" applyFont="1" applyFill="1" applyBorder="1" applyAlignment="1">
      <alignment vertical="top" wrapText="1"/>
    </xf>
    <xf numFmtId="10" fontId="16" fillId="8" borderId="25" xfId="0" applyNumberFormat="1" applyFont="1" applyFill="1" applyBorder="1" applyAlignment="1">
      <alignment horizontal="left" vertical="top" wrapText="1"/>
    </xf>
    <xf numFmtId="3" fontId="3" fillId="0" borderId="1" xfId="1" applyNumberFormat="1" applyFont="1" applyBorder="1"/>
    <xf numFmtId="2" fontId="3" fillId="0" borderId="1" xfId="4" applyNumberFormat="1" applyFont="1" applyBorder="1"/>
    <xf numFmtId="49" fontId="0" fillId="2" borderId="0" xfId="0" applyNumberFormat="1" applyFill="1" applyBorder="1" applyAlignment="1">
      <alignment wrapText="1"/>
    </xf>
    <xf numFmtId="44" fontId="1" fillId="0" borderId="0" xfId="3" applyFont="1"/>
    <xf numFmtId="0" fontId="17" fillId="0" borderId="0" xfId="0" applyFont="1" applyFill="1"/>
    <xf numFmtId="0" fontId="17" fillId="0" borderId="0" xfId="0" applyFont="1" applyFill="1" applyBorder="1"/>
    <xf numFmtId="0" fontId="17" fillId="2" borderId="7" xfId="0" applyFont="1" applyFill="1" applyBorder="1"/>
    <xf numFmtId="165" fontId="17" fillId="0" borderId="4" xfId="2" applyNumberFormat="1" applyFont="1" applyFill="1" applyBorder="1"/>
    <xf numFmtId="165" fontId="17" fillId="0" borderId="0" xfId="2" applyNumberFormat="1" applyFont="1" applyFill="1"/>
    <xf numFmtId="0" fontId="17" fillId="2" borderId="7" xfId="0" applyFont="1" applyFill="1" applyBorder="1" applyAlignment="1">
      <alignment wrapText="1"/>
    </xf>
    <xf numFmtId="3" fontId="17" fillId="0" borderId="1" xfId="0" applyNumberFormat="1" applyFont="1" applyBorder="1" applyAlignment="1">
      <alignment horizontal="right" wrapText="1"/>
    </xf>
    <xf numFmtId="164" fontId="17" fillId="0" borderId="1" xfId="4" applyNumberFormat="1" applyFont="1" applyBorder="1" applyAlignment="1">
      <alignment horizontal="right" wrapText="1"/>
    </xf>
    <xf numFmtId="0" fontId="17" fillId="2" borderId="7" xfId="0" applyFont="1" applyFill="1" applyBorder="1" applyAlignment="1">
      <alignment horizontal="right" wrapText="1"/>
    </xf>
    <xf numFmtId="3" fontId="17" fillId="0" borderId="1" xfId="0" applyNumberFormat="1" applyFont="1" applyBorder="1" applyAlignment="1">
      <alignment horizontal="right" vertical="top" wrapText="1"/>
    </xf>
    <xf numFmtId="164" fontId="17" fillId="0" borderId="1" xfId="4" applyNumberFormat="1" applyFont="1" applyBorder="1" applyAlignment="1">
      <alignment horizontal="right" vertical="top" wrapText="1"/>
    </xf>
    <xf numFmtId="164" fontId="18" fillId="4" borderId="4" xfId="0" applyNumberFormat="1" applyFont="1" applyFill="1" applyBorder="1" applyAlignment="1">
      <alignment horizontal="right" wrapText="1"/>
    </xf>
    <xf numFmtId="0" fontId="17" fillId="2" borderId="1" xfId="0" applyFont="1" applyFill="1" applyBorder="1" applyAlignment="1">
      <alignment wrapText="1"/>
    </xf>
    <xf numFmtId="3" fontId="17" fillId="0" borderId="1" xfId="0" applyNumberFormat="1" applyFont="1" applyBorder="1" applyAlignment="1">
      <alignment wrapText="1"/>
    </xf>
    <xf numFmtId="164" fontId="17" fillId="0" borderId="1" xfId="4" applyNumberFormat="1" applyFont="1" applyBorder="1" applyAlignment="1">
      <alignment wrapText="1"/>
    </xf>
    <xf numFmtId="164" fontId="19" fillId="0" borderId="1" xfId="4" applyNumberFormat="1" applyFont="1" applyBorder="1" applyAlignment="1">
      <alignment wrapText="1"/>
    </xf>
    <xf numFmtId="164" fontId="17" fillId="0" borderId="0" xfId="4" applyNumberFormat="1" applyFont="1"/>
    <xf numFmtId="166" fontId="17" fillId="0" borderId="1" xfId="3" applyNumberFormat="1" applyFont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7" fillId="0" borderId="6" xfId="0" applyFont="1" applyBorder="1"/>
    <xf numFmtId="0" fontId="17" fillId="0" borderId="0" xfId="0" applyFont="1" applyBorder="1"/>
    <xf numFmtId="0" fontId="17" fillId="0" borderId="7" xfId="0" applyFont="1" applyBorder="1"/>
    <xf numFmtId="0" fontId="17" fillId="0" borderId="1" xfId="0" applyFont="1" applyBorder="1"/>
    <xf numFmtId="0" fontId="19" fillId="0" borderId="0" xfId="0" applyFont="1" applyFill="1"/>
    <xf numFmtId="164" fontId="20" fillId="4" borderId="4" xfId="0" applyNumberFormat="1" applyFont="1" applyFill="1" applyBorder="1" applyAlignment="1">
      <alignment horizontal="right" wrapText="1"/>
    </xf>
    <xf numFmtId="0" fontId="17" fillId="0" borderId="0" xfId="0" applyFont="1"/>
    <xf numFmtId="0" fontId="17" fillId="0" borderId="1" xfId="0" applyFont="1" applyFill="1" applyBorder="1"/>
    <xf numFmtId="0" fontId="19" fillId="0" borderId="2" xfId="0" applyFont="1" applyFill="1" applyBorder="1"/>
    <xf numFmtId="0" fontId="17" fillId="0" borderId="9" xfId="0" applyFont="1" applyBorder="1"/>
    <xf numFmtId="0" fontId="17" fillId="0" borderId="2" xfId="0" applyFont="1" applyBorder="1"/>
    <xf numFmtId="0" fontId="17" fillId="0" borderId="2" xfId="0" applyFont="1" applyFill="1" applyBorder="1"/>
    <xf numFmtId="0" fontId="19" fillId="0" borderId="1" xfId="0" applyFont="1" applyFill="1" applyBorder="1"/>
    <xf numFmtId="0" fontId="0" fillId="0" borderId="0" xfId="0" applyAlignment="1">
      <alignment wrapText="1"/>
    </xf>
    <xf numFmtId="0" fontId="8" fillId="5" borderId="0" xfId="5" applyAlignment="1">
      <alignment horizontal="left" vertical="center"/>
    </xf>
    <xf numFmtId="3" fontId="0" fillId="0" borderId="0" xfId="0" applyNumberFormat="1" applyBorder="1" applyAlignment="1">
      <alignment horizontal="right" wrapText="1"/>
    </xf>
    <xf numFmtId="0" fontId="19" fillId="0" borderId="1" xfId="0" applyFont="1" applyFill="1" applyBorder="1" applyAlignment="1">
      <alignment horizontal="center"/>
    </xf>
    <xf numFmtId="0" fontId="19" fillId="2" borderId="7" xfId="0" applyFont="1" applyFill="1" applyBorder="1"/>
    <xf numFmtId="165" fontId="19" fillId="0" borderId="4" xfId="2" applyNumberFormat="1" applyFont="1" applyFill="1" applyBorder="1"/>
    <xf numFmtId="165" fontId="19" fillId="0" borderId="0" xfId="2" applyNumberFormat="1" applyFont="1" applyFill="1"/>
    <xf numFmtId="0" fontId="19" fillId="2" borderId="7" xfId="0" applyFont="1" applyFill="1" applyBorder="1" applyAlignment="1">
      <alignment wrapText="1"/>
    </xf>
    <xf numFmtId="3" fontId="19" fillId="0" borderId="1" xfId="0" applyNumberFormat="1" applyFont="1" applyBorder="1" applyAlignment="1">
      <alignment horizontal="right" wrapText="1"/>
    </xf>
    <xf numFmtId="164" fontId="19" fillId="0" borderId="1" xfId="4" applyNumberFormat="1" applyFont="1" applyBorder="1" applyAlignment="1">
      <alignment horizontal="right" wrapText="1"/>
    </xf>
    <xf numFmtId="0" fontId="19" fillId="2" borderId="7" xfId="0" applyFont="1" applyFill="1" applyBorder="1" applyAlignment="1">
      <alignment horizontal="right" wrapText="1"/>
    </xf>
    <xf numFmtId="3" fontId="19" fillId="0" borderId="1" xfId="0" applyNumberFormat="1" applyFont="1" applyBorder="1" applyAlignment="1">
      <alignment horizontal="right" vertical="top" wrapText="1"/>
    </xf>
    <xf numFmtId="164" fontId="19" fillId="0" borderId="1" xfId="4" applyNumberFormat="1" applyFont="1" applyBorder="1" applyAlignment="1">
      <alignment horizontal="right" vertical="top" wrapText="1"/>
    </xf>
    <xf numFmtId="0" fontId="19" fillId="2" borderId="1" xfId="0" applyFont="1" applyFill="1" applyBorder="1" applyAlignment="1">
      <alignment wrapText="1"/>
    </xf>
    <xf numFmtId="3" fontId="19" fillId="0" borderId="1" xfId="0" applyNumberFormat="1" applyFont="1" applyBorder="1" applyAlignment="1">
      <alignment wrapText="1"/>
    </xf>
    <xf numFmtId="164" fontId="19" fillId="0" borderId="0" xfId="4" applyNumberFormat="1" applyFont="1"/>
    <xf numFmtId="166" fontId="19" fillId="0" borderId="1" xfId="3" applyNumberFormat="1" applyFont="1" applyBorder="1" applyAlignment="1">
      <alignment wrapText="1"/>
    </xf>
    <xf numFmtId="0" fontId="17" fillId="0" borderId="4" xfId="0" applyFont="1" applyBorder="1"/>
    <xf numFmtId="3" fontId="17" fillId="0" borderId="8" xfId="0" applyNumberFormat="1" applyFont="1" applyBorder="1"/>
    <xf numFmtId="0" fontId="0" fillId="0" borderId="0" xfId="0" applyFill="1" applyBorder="1" applyAlignment="1">
      <alignment wrapText="1"/>
    </xf>
    <xf numFmtId="3" fontId="1" fillId="0" borderId="4" xfId="0" applyNumberFormat="1" applyFont="1" applyBorder="1"/>
    <xf numFmtId="3" fontId="17" fillId="0" borderId="0" xfId="0" applyNumberFormat="1" applyFont="1" applyFill="1" applyBorder="1"/>
    <xf numFmtId="3" fontId="17" fillId="0" borderId="2" xfId="0" applyNumberFormat="1" applyFont="1" applyFill="1" applyBorder="1"/>
    <xf numFmtId="3" fontId="0" fillId="0" borderId="2" xfId="0" applyNumberFormat="1" applyFont="1" applyBorder="1"/>
    <xf numFmtId="3" fontId="0" fillId="0" borderId="0" xfId="0" applyNumberFormat="1" applyFont="1" applyBorder="1"/>
    <xf numFmtId="3" fontId="17" fillId="0" borderId="4" xfId="0" applyNumberFormat="1" applyFont="1" applyBorder="1"/>
    <xf numFmtId="164" fontId="1" fillId="0" borderId="4" xfId="4" applyNumberFormat="1" applyFont="1" applyBorder="1"/>
    <xf numFmtId="164" fontId="0" fillId="0" borderId="2" xfId="4" applyNumberFormat="1" applyFont="1" applyFill="1" applyBorder="1"/>
    <xf numFmtId="164" fontId="17" fillId="0" borderId="0" xfId="4" applyNumberFormat="1" applyFont="1" applyFill="1" applyBorder="1"/>
    <xf numFmtId="164" fontId="17" fillId="0" borderId="2" xfId="4" applyNumberFormat="1" applyFont="1" applyFill="1" applyBorder="1"/>
    <xf numFmtId="164" fontId="0" fillId="0" borderId="2" xfId="4" applyNumberFormat="1" applyFont="1" applyBorder="1"/>
    <xf numFmtId="164" fontId="0" fillId="0" borderId="0" xfId="4" applyNumberFormat="1" applyFont="1" applyBorder="1"/>
    <xf numFmtId="164" fontId="17" fillId="0" borderId="4" xfId="4" applyNumberFormat="1" applyFont="1" applyBorder="1"/>
    <xf numFmtId="164" fontId="0" fillId="0" borderId="4" xfId="4" applyNumberFormat="1" applyFont="1" applyBorder="1"/>
    <xf numFmtId="49" fontId="0" fillId="0" borderId="0" xfId="4" applyNumberFormat="1" applyFont="1" applyBorder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 wrapText="1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24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</cellXfs>
  <cellStyles count="6">
    <cellStyle name="Comma" xfId="2" builtinId="3"/>
    <cellStyle name="Currency" xfId="3" builtinId="4"/>
    <cellStyle name="Good" xfId="5" builtinId="26"/>
    <cellStyle name="Normal" xfId="0" builtinId="0"/>
    <cellStyle name="Normal 8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6"/>
  <sheetViews>
    <sheetView zoomScaleNormal="100" workbookViewId="0">
      <pane xSplit="1" ySplit="2" topLeftCell="E39" activePane="bottomRight" state="frozen"/>
      <selection pane="topRight" activeCell="B1" sqref="B1"/>
      <selection pane="bottomLeft" activeCell="A3" sqref="A3"/>
      <selection pane="bottomRight" activeCell="Q71" sqref="Q71"/>
    </sheetView>
  </sheetViews>
  <sheetFormatPr defaultRowHeight="15"/>
  <cols>
    <col min="1" max="1" width="33" customWidth="1"/>
    <col min="2" max="2" width="15.5703125" style="47" customWidth="1"/>
    <col min="3" max="3" width="15.140625" style="48" customWidth="1"/>
    <col min="4" max="4" width="10.42578125" style="53" customWidth="1"/>
    <col min="5" max="5" width="10.140625" style="2" customWidth="1"/>
    <col min="6" max="7" width="9.140625" style="3" customWidth="1"/>
    <col min="8" max="8" width="14.28515625" style="187" customWidth="1"/>
    <col min="9" max="9" width="9.140625" style="255" customWidth="1"/>
    <col min="10" max="10" width="9.140625" style="280" customWidth="1"/>
    <col min="11" max="11" width="13.5703125" style="51" customWidth="1"/>
    <col min="12" max="12" width="9.140625" style="284" customWidth="1"/>
    <col min="13" max="13" width="9.140625" style="274" customWidth="1"/>
    <col min="14" max="14" width="10.140625" style="279" customWidth="1"/>
    <col min="15" max="15" width="9.140625" customWidth="1"/>
    <col min="16" max="16" width="9.140625" style="279" customWidth="1"/>
    <col min="17" max="17" width="9.140625" customWidth="1"/>
    <col min="18" max="18" width="9.140625" style="276" customWidth="1"/>
    <col min="19" max="19" width="12" style="91" customWidth="1"/>
    <col min="20" max="20" width="9.140625" style="193" customWidth="1"/>
    <col min="21" max="22" width="9.140625" style="189" customWidth="1"/>
    <col min="23" max="24" width="9.140625" style="274" customWidth="1"/>
    <col min="25" max="26" width="9.140625" style="204" customWidth="1"/>
    <col min="27" max="27" width="9.140625" style="276" customWidth="1"/>
    <col min="28" max="30" width="9.140625" style="274" customWidth="1"/>
    <col min="31" max="31" width="9.140625" style="194"/>
    <col min="32" max="32" width="11.5703125" style="47" customWidth="1"/>
    <col min="33" max="33" width="9.140625" style="189" customWidth="1"/>
    <col min="34" max="34" width="9.140625" style="274" customWidth="1"/>
    <col min="35" max="35" width="10.140625" style="274" customWidth="1"/>
    <col min="36" max="39" width="9.140625" style="189" customWidth="1"/>
    <col min="40" max="41" width="9.140625" style="204" customWidth="1"/>
    <col min="42" max="42" width="9.140625" style="189" customWidth="1"/>
    <col min="43" max="43" width="9.140625" style="156" customWidth="1"/>
    <col min="44" max="44" width="9.140625" style="1"/>
    <col min="45" max="45" width="9.140625" style="189" customWidth="1"/>
    <col min="46" max="46" width="9.140625" style="279" customWidth="1"/>
    <col min="47" max="50" width="9.140625" style="204" customWidth="1"/>
    <col min="51" max="54" width="9.140625" style="274" customWidth="1"/>
    <col min="55" max="55" width="12.28515625" style="26" customWidth="1"/>
    <col min="56" max="56" width="12.28515625" style="303" customWidth="1"/>
    <col min="57" max="57" width="12.28515625" style="26" customWidth="1"/>
    <col min="58" max="58" width="12.28515625" style="303" customWidth="1"/>
    <col min="59" max="60" width="12.28515625" style="26" customWidth="1"/>
    <col min="61" max="64" width="12.28515625" style="303" customWidth="1"/>
    <col min="65" max="65" width="9.140625" style="26"/>
    <col min="66" max="66" width="14.5703125" style="26" customWidth="1"/>
    <col min="67" max="67" width="28.85546875" customWidth="1"/>
  </cols>
  <sheetData>
    <row r="1" spans="1:75" s="15" customFormat="1">
      <c r="B1" s="47" t="s">
        <v>0</v>
      </c>
      <c r="C1" s="48" t="s">
        <v>1</v>
      </c>
      <c r="D1" s="321" t="s">
        <v>3</v>
      </c>
      <c r="E1" s="322"/>
      <c r="F1" s="322"/>
      <c r="G1" s="322"/>
      <c r="H1" s="323"/>
      <c r="I1" s="321" t="s">
        <v>4</v>
      </c>
      <c r="J1" s="322"/>
      <c r="K1" s="322"/>
      <c r="L1" s="326" t="s">
        <v>5</v>
      </c>
      <c r="M1" s="326"/>
      <c r="N1" s="326"/>
      <c r="O1" s="326"/>
      <c r="P1" s="326"/>
      <c r="Q1" s="326"/>
      <c r="R1" s="326"/>
      <c r="S1" s="327"/>
      <c r="T1" s="325" t="s">
        <v>6</v>
      </c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7"/>
      <c r="AG1" s="325" t="s">
        <v>7</v>
      </c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8" t="s">
        <v>8</v>
      </c>
      <c r="AT1" s="328"/>
      <c r="AU1" s="328"/>
      <c r="AV1" s="328"/>
      <c r="AW1" s="328"/>
      <c r="AX1" s="328"/>
      <c r="AY1" s="328"/>
      <c r="AZ1" s="328"/>
      <c r="BA1" s="328"/>
      <c r="BB1" s="328"/>
      <c r="BC1" s="327"/>
      <c r="BD1" s="325" t="s">
        <v>2</v>
      </c>
      <c r="BE1" s="326"/>
      <c r="BF1" s="326"/>
      <c r="BG1" s="326"/>
      <c r="BH1" s="326"/>
      <c r="BI1" s="326"/>
      <c r="BJ1" s="326"/>
      <c r="BK1" s="326"/>
      <c r="BL1" s="326"/>
      <c r="BM1" s="327"/>
      <c r="BN1" s="119" t="s">
        <v>71</v>
      </c>
      <c r="BO1" s="15" t="s">
        <v>79</v>
      </c>
    </row>
    <row r="2" spans="1:75">
      <c r="A2" s="92" t="s">
        <v>65</v>
      </c>
      <c r="B2" s="47" t="s">
        <v>32</v>
      </c>
      <c r="C2" s="48" t="s">
        <v>60</v>
      </c>
      <c r="D2" s="31">
        <v>2766.01</v>
      </c>
      <c r="E2" s="31">
        <v>2766.03</v>
      </c>
      <c r="F2" s="91">
        <v>2766.04</v>
      </c>
      <c r="G2" s="94">
        <v>2781.02</v>
      </c>
      <c r="H2" s="93" t="s">
        <v>66</v>
      </c>
      <c r="I2" s="277">
        <v>2756.02</v>
      </c>
      <c r="J2" s="277">
        <v>2756.03</v>
      </c>
      <c r="K2" s="117" t="s">
        <v>66</v>
      </c>
      <c r="L2" s="281">
        <v>2751.01</v>
      </c>
      <c r="M2" s="277">
        <v>2751.02</v>
      </c>
      <c r="N2" s="277">
        <v>2752</v>
      </c>
      <c r="O2" s="64">
        <v>2753.02</v>
      </c>
      <c r="P2" s="277">
        <v>2753.11</v>
      </c>
      <c r="Q2" s="110">
        <v>2754</v>
      </c>
      <c r="R2" s="285">
        <v>2755</v>
      </c>
      <c r="S2" s="155" t="s">
        <v>66</v>
      </c>
      <c r="T2" s="205">
        <v>2713</v>
      </c>
      <c r="U2" s="190">
        <v>2714</v>
      </c>
      <c r="V2" s="197">
        <v>2715</v>
      </c>
      <c r="W2" s="254">
        <v>2716</v>
      </c>
      <c r="X2" s="255">
        <v>2719.01</v>
      </c>
      <c r="Y2" s="112">
        <v>2719.02</v>
      </c>
      <c r="Z2" s="112">
        <v>2721</v>
      </c>
      <c r="AA2" s="255">
        <v>2722.01</v>
      </c>
      <c r="AB2" s="255">
        <v>2722.02</v>
      </c>
      <c r="AC2" s="254">
        <v>2723.01</v>
      </c>
      <c r="AD2" s="255">
        <v>2723.02</v>
      </c>
      <c r="AE2" s="120" t="s">
        <v>26</v>
      </c>
      <c r="AF2" s="206" t="s">
        <v>75</v>
      </c>
      <c r="AG2" s="190">
        <v>2731</v>
      </c>
      <c r="AH2" s="255">
        <v>2732</v>
      </c>
      <c r="AI2" s="255">
        <v>2733</v>
      </c>
      <c r="AJ2" s="112">
        <v>2734.02</v>
      </c>
      <c r="AK2" s="112">
        <v>2735.02</v>
      </c>
      <c r="AL2" s="112">
        <v>2736</v>
      </c>
      <c r="AM2" s="112">
        <v>2737</v>
      </c>
      <c r="AN2" s="65">
        <v>2738</v>
      </c>
      <c r="AO2" s="65">
        <v>2739.02</v>
      </c>
      <c r="AP2" s="65">
        <v>2741</v>
      </c>
      <c r="AQ2" s="65">
        <v>2742.02</v>
      </c>
      <c r="AR2" s="118" t="s">
        <v>66</v>
      </c>
      <c r="AS2" s="65">
        <v>2760</v>
      </c>
      <c r="AT2" s="254">
        <v>2761</v>
      </c>
      <c r="AU2" s="65">
        <v>2764</v>
      </c>
      <c r="AV2" s="65">
        <v>2765</v>
      </c>
      <c r="AW2" s="65">
        <v>2770</v>
      </c>
      <c r="AX2" s="65">
        <v>2771</v>
      </c>
      <c r="AY2" s="254">
        <v>2772</v>
      </c>
      <c r="AZ2" s="254">
        <v>2774</v>
      </c>
      <c r="BA2" s="254">
        <v>2780.01</v>
      </c>
      <c r="BB2" s="254">
        <v>9800.2800000000007</v>
      </c>
      <c r="BC2" s="118" t="s">
        <v>26</v>
      </c>
      <c r="BD2" s="289">
        <f>'Culver City'!B3</f>
        <v>7024</v>
      </c>
      <c r="BE2" s="118">
        <f>'Culver City'!C3</f>
        <v>7025.01</v>
      </c>
      <c r="BF2" s="289">
        <f>'Culver City'!D3</f>
        <v>7025.02</v>
      </c>
      <c r="BG2" s="118">
        <f>'Culver City'!E3</f>
        <v>7026</v>
      </c>
      <c r="BH2" s="118">
        <f>'Culver City'!F3</f>
        <v>7027</v>
      </c>
      <c r="BI2" s="289">
        <f>'Culver City'!G3</f>
        <v>7028.01</v>
      </c>
      <c r="BJ2" s="289">
        <f>'Culver City'!H3</f>
        <v>7028.02</v>
      </c>
      <c r="BK2" s="289">
        <f>'Culver City'!I3</f>
        <v>7028.03</v>
      </c>
      <c r="BL2" s="289">
        <f>'Culver City'!J3</f>
        <v>7030.01</v>
      </c>
      <c r="BM2" s="120" t="s">
        <v>66</v>
      </c>
      <c r="BN2" s="120" t="s">
        <v>66</v>
      </c>
      <c r="BO2" s="3"/>
      <c r="BP2" s="3"/>
      <c r="BQ2" s="3"/>
      <c r="BR2" s="3"/>
      <c r="BS2" s="3"/>
      <c r="BT2" s="3"/>
      <c r="BU2" s="3"/>
      <c r="BV2" s="3"/>
      <c r="BW2" s="3"/>
    </row>
    <row r="3" spans="1:75" s="33" customFormat="1">
      <c r="A3" s="28" t="s">
        <v>9</v>
      </c>
      <c r="B3" s="172"/>
      <c r="C3" s="172"/>
      <c r="D3" s="34"/>
      <c r="E3" s="34"/>
      <c r="F3" s="34"/>
      <c r="G3" s="34"/>
      <c r="H3" s="172"/>
      <c r="I3" s="256"/>
      <c r="J3" s="256"/>
      <c r="K3" s="172"/>
      <c r="L3" s="256"/>
      <c r="M3" s="256"/>
      <c r="N3" s="256"/>
      <c r="O3" s="34"/>
      <c r="P3" s="256"/>
      <c r="Q3" s="34"/>
      <c r="R3" s="256"/>
      <c r="S3" s="172"/>
      <c r="T3" s="157"/>
      <c r="U3" s="157"/>
      <c r="V3" s="157"/>
      <c r="W3" s="256"/>
      <c r="X3" s="256"/>
      <c r="Y3" s="157"/>
      <c r="Z3" s="157"/>
      <c r="AA3" s="256"/>
      <c r="AB3" s="256"/>
      <c r="AC3" s="256"/>
      <c r="AD3" s="256"/>
      <c r="AE3" s="172"/>
      <c r="AF3" s="172"/>
      <c r="AG3" s="157"/>
      <c r="AH3" s="256"/>
      <c r="AI3" s="256"/>
      <c r="AJ3" s="157"/>
      <c r="AK3" s="157"/>
      <c r="AL3" s="157"/>
      <c r="AM3" s="157"/>
      <c r="AN3" s="157"/>
      <c r="AO3" s="157"/>
      <c r="AP3" s="157"/>
      <c r="AQ3" s="157"/>
      <c r="AR3" s="172"/>
      <c r="AS3" s="157"/>
      <c r="AT3" s="256"/>
      <c r="AU3" s="157"/>
      <c r="AV3" s="157"/>
      <c r="AW3" s="157"/>
      <c r="AX3" s="157"/>
      <c r="AY3" s="256"/>
      <c r="AZ3" s="256"/>
      <c r="BA3" s="256"/>
      <c r="BB3" s="256"/>
      <c r="BC3" s="172"/>
      <c r="BD3" s="290"/>
      <c r="BE3" s="172"/>
      <c r="BF3" s="290"/>
      <c r="BG3" s="172"/>
      <c r="BH3" s="172"/>
      <c r="BI3" s="290"/>
      <c r="BJ3" s="290"/>
      <c r="BK3" s="290"/>
      <c r="BL3" s="290"/>
      <c r="BM3" s="172"/>
      <c r="BN3" s="172"/>
      <c r="BO3" s="172"/>
    </row>
    <row r="4" spans="1:75">
      <c r="A4" s="7">
        <v>1990</v>
      </c>
      <c r="B4" s="173">
        <f>'Los Angeles County'!B6</f>
        <v>0</v>
      </c>
      <c r="C4" s="173"/>
      <c r="D4" s="90" t="str">
        <f>'Playa Del Rey'!B6</f>
        <v>-</v>
      </c>
      <c r="E4" s="90">
        <f>'Playa Del Rey'!C6</f>
        <v>0</v>
      </c>
      <c r="F4" s="90">
        <f>'Playa Del Rey'!D6</f>
        <v>0</v>
      </c>
      <c r="G4" s="90">
        <f>'Playa Del Rey'!E6</f>
        <v>0</v>
      </c>
      <c r="H4" s="173">
        <f>'Playa Del Rey'!F6</f>
        <v>0</v>
      </c>
      <c r="I4" s="257">
        <f>'Playa Vista'!B6</f>
        <v>0</v>
      </c>
      <c r="J4" s="257">
        <f>'Playa Vista'!C6</f>
        <v>0</v>
      </c>
      <c r="K4" s="173">
        <f>'Playa Vista'!D6</f>
        <v>0</v>
      </c>
      <c r="L4" s="257">
        <f>'Del Rey'!B6</f>
        <v>0</v>
      </c>
      <c r="M4" s="257">
        <f>'Del Rey'!C6</f>
        <v>0</v>
      </c>
      <c r="N4" s="257">
        <f>'Del Rey'!D6</f>
        <v>0</v>
      </c>
      <c r="O4" s="90">
        <f>'Del Rey'!E6</f>
        <v>0</v>
      </c>
      <c r="P4" s="257">
        <f>'Del Rey'!F6</f>
        <v>0</v>
      </c>
      <c r="Q4" s="90">
        <f>'Del Rey'!G6</f>
        <v>0</v>
      </c>
      <c r="R4" s="257">
        <f>'Del Rey'!H6</f>
        <v>0</v>
      </c>
      <c r="S4" s="173">
        <f>'Del Rey'!I6</f>
        <v>0</v>
      </c>
      <c r="T4" s="158">
        <f>'Mar Vista'!B6</f>
        <v>0</v>
      </c>
      <c r="U4" s="158">
        <f>'Mar Vista'!C6</f>
        <v>0</v>
      </c>
      <c r="V4" s="158">
        <f>'Mar Vista'!D6</f>
        <v>0</v>
      </c>
      <c r="W4" s="257">
        <f>'Mar Vista'!E6</f>
        <v>0</v>
      </c>
      <c r="X4" s="257">
        <f>'Mar Vista'!F6</f>
        <v>0</v>
      </c>
      <c r="Y4" s="158">
        <f>'Mar Vista'!G6</f>
        <v>0</v>
      </c>
      <c r="Z4" s="158">
        <f>'Mar Vista'!H6</f>
        <v>0</v>
      </c>
      <c r="AA4" s="257">
        <f>'Mar Vista'!I6</f>
        <v>0</v>
      </c>
      <c r="AB4" s="257">
        <f>'Mar Vista'!J6</f>
        <v>0</v>
      </c>
      <c r="AC4" s="257">
        <f>'Mar Vista'!K6</f>
        <v>0</v>
      </c>
      <c r="AD4" s="257">
        <f>'Mar Vista'!L6</f>
        <v>0</v>
      </c>
      <c r="AE4" s="173">
        <f>'Mar Vista'!M6</f>
        <v>0</v>
      </c>
      <c r="AF4" s="173">
        <f>'Mar Vista'!N6</f>
        <v>0</v>
      </c>
      <c r="AG4" s="158" t="str">
        <f>Venice!B6</f>
        <v>-</v>
      </c>
      <c r="AH4" s="257" t="str">
        <f>Venice!C6</f>
        <v>-</v>
      </c>
      <c r="AI4" s="257" t="str">
        <f>Venice!D6</f>
        <v>-</v>
      </c>
      <c r="AJ4" s="158" t="str">
        <f>Venice!E6</f>
        <v>-</v>
      </c>
      <c r="AK4" s="158" t="str">
        <f>Venice!F6</f>
        <v>-</v>
      </c>
      <c r="AL4" s="158" t="str">
        <f>Venice!G6</f>
        <v>-</v>
      </c>
      <c r="AM4" s="158" t="str">
        <f>Venice!H6</f>
        <v>-</v>
      </c>
      <c r="AN4" s="158" t="str">
        <f>Venice!I6</f>
        <v>-</v>
      </c>
      <c r="AO4" s="158" t="str">
        <f>Venice!J6</f>
        <v>-</v>
      </c>
      <c r="AP4" s="158" t="str">
        <f>Venice!K6</f>
        <v>-</v>
      </c>
      <c r="AQ4" s="158" t="str">
        <f>Venice!L6</f>
        <v>-</v>
      </c>
      <c r="AR4" s="173" t="str">
        <f>Venice!M6</f>
        <v>-</v>
      </c>
      <c r="AS4" s="158">
        <f>Westchester!B6</f>
        <v>0</v>
      </c>
      <c r="AT4" s="257">
        <f>Westchester!C6</f>
        <v>0</v>
      </c>
      <c r="AU4" s="158">
        <f>Westchester!D6</f>
        <v>0</v>
      </c>
      <c r="AV4" s="158">
        <f>Westchester!E6</f>
        <v>0</v>
      </c>
      <c r="AW4" s="158">
        <f>Westchester!F6</f>
        <v>0</v>
      </c>
      <c r="AX4" s="158">
        <f>Westchester!G6</f>
        <v>0</v>
      </c>
      <c r="AY4" s="257">
        <f>Westchester!H6</f>
        <v>0</v>
      </c>
      <c r="AZ4" s="257">
        <f>Westchester!I6</f>
        <v>0</v>
      </c>
      <c r="BA4" s="257">
        <f>Westchester!J6</f>
        <v>0</v>
      </c>
      <c r="BB4" s="257">
        <f>Westchester!K6</f>
        <v>0</v>
      </c>
      <c r="BC4" s="173">
        <f>Westchester!L6</f>
        <v>0</v>
      </c>
      <c r="BD4" s="291"/>
      <c r="BE4" s="173"/>
      <c r="BF4" s="291"/>
      <c r="BG4" s="173"/>
      <c r="BH4" s="173"/>
      <c r="BI4" s="291"/>
      <c r="BJ4" s="291"/>
      <c r="BK4" s="291"/>
      <c r="BL4" s="291"/>
      <c r="BM4" s="173">
        <f>'Culver City'!K6</f>
        <v>0</v>
      </c>
      <c r="BN4" s="173" t="str">
        <f>'Marina Del Rey'!B6</f>
        <v>-</v>
      </c>
      <c r="BO4" s="173"/>
    </row>
    <row r="5" spans="1:75">
      <c r="A5" s="7">
        <v>2000</v>
      </c>
      <c r="B5" s="174">
        <f>'Los Angeles County'!B7</f>
        <v>9519338</v>
      </c>
      <c r="C5" s="174">
        <f>'Los Angeles City'!B7</f>
        <v>3694820</v>
      </c>
      <c r="D5" s="86" t="str">
        <f>'Playa Del Rey'!B7</f>
        <v>-</v>
      </c>
      <c r="E5" s="86">
        <f>'Playa Del Rey'!C7</f>
        <v>0</v>
      </c>
      <c r="F5" s="86">
        <f>'Playa Del Rey'!D7</f>
        <v>0</v>
      </c>
      <c r="G5" s="86">
        <f>'Playa Del Rey'!E7</f>
        <v>0</v>
      </c>
      <c r="H5" s="174">
        <f>'Playa Del Rey'!F7</f>
        <v>0</v>
      </c>
      <c r="I5" s="258">
        <f>'Playa Vista'!B7</f>
        <v>0</v>
      </c>
      <c r="J5" s="258">
        <f>'Playa Vista'!C7</f>
        <v>0</v>
      </c>
      <c r="K5" s="174">
        <f>'Playa Vista'!D7</f>
        <v>0</v>
      </c>
      <c r="L5" s="258">
        <f>'Del Rey'!B7</f>
        <v>0</v>
      </c>
      <c r="M5" s="258">
        <f>'Del Rey'!C7</f>
        <v>0</v>
      </c>
      <c r="N5" s="258">
        <f>'Del Rey'!D7</f>
        <v>0</v>
      </c>
      <c r="O5" s="86">
        <f>'Del Rey'!E7</f>
        <v>0</v>
      </c>
      <c r="P5" s="258">
        <f>'Del Rey'!F7</f>
        <v>0</v>
      </c>
      <c r="Q5" s="86">
        <f>'Del Rey'!G7</f>
        <v>0</v>
      </c>
      <c r="R5" s="258">
        <f>'Del Rey'!H7</f>
        <v>0</v>
      </c>
      <c r="S5" s="174">
        <f>'Del Rey'!I7</f>
        <v>0</v>
      </c>
      <c r="T5" s="159">
        <f>'Mar Vista'!B7</f>
        <v>0</v>
      </c>
      <c r="U5" s="159">
        <f>'Mar Vista'!C7</f>
        <v>0</v>
      </c>
      <c r="V5" s="159">
        <f>'Mar Vista'!D7</f>
        <v>0</v>
      </c>
      <c r="W5" s="258">
        <f>'Mar Vista'!E7</f>
        <v>0</v>
      </c>
      <c r="X5" s="258">
        <f>'Mar Vista'!F7</f>
        <v>0</v>
      </c>
      <c r="Y5" s="159">
        <f>'Mar Vista'!G7</f>
        <v>0</v>
      </c>
      <c r="Z5" s="159">
        <f>'Mar Vista'!H7</f>
        <v>0</v>
      </c>
      <c r="AA5" s="258">
        <f>'Mar Vista'!I7</f>
        <v>0</v>
      </c>
      <c r="AB5" s="258">
        <f>'Mar Vista'!J7</f>
        <v>0</v>
      </c>
      <c r="AC5" s="258">
        <f>'Mar Vista'!K7</f>
        <v>0</v>
      </c>
      <c r="AD5" s="258">
        <f>'Mar Vista'!L7</f>
        <v>0</v>
      </c>
      <c r="AE5" s="174">
        <f>'Mar Vista'!M7</f>
        <v>0</v>
      </c>
      <c r="AF5" s="174">
        <f>'Mar Vista'!N7</f>
        <v>0</v>
      </c>
      <c r="AG5" s="159" t="str">
        <f>Venice!B7</f>
        <v>-</v>
      </c>
      <c r="AH5" s="258" t="str">
        <f>Venice!C7</f>
        <v>-</v>
      </c>
      <c r="AI5" s="258" t="str">
        <f>Venice!D7</f>
        <v>-</v>
      </c>
      <c r="AJ5" s="159" t="str">
        <f>Venice!E7</f>
        <v>-</v>
      </c>
      <c r="AK5" s="159" t="str">
        <f>Venice!F7</f>
        <v>-</v>
      </c>
      <c r="AL5" s="159" t="str">
        <f>Venice!G7</f>
        <v>-</v>
      </c>
      <c r="AM5" s="159" t="str">
        <f>Venice!H7</f>
        <v>-</v>
      </c>
      <c r="AN5" s="159" t="str">
        <f>Venice!I7</f>
        <v>-</v>
      </c>
      <c r="AO5" s="159" t="str">
        <f>Venice!J7</f>
        <v>-</v>
      </c>
      <c r="AP5" s="159" t="str">
        <f>Venice!K7</f>
        <v>-</v>
      </c>
      <c r="AQ5" s="159" t="str">
        <f>Venice!L7</f>
        <v>-</v>
      </c>
      <c r="AR5" s="174" t="str">
        <f>Venice!M7</f>
        <v>-</v>
      </c>
      <c r="AS5" s="159">
        <f>Westchester!B7</f>
        <v>0</v>
      </c>
      <c r="AT5" s="258">
        <f>Westchester!C7</f>
        <v>0</v>
      </c>
      <c r="AU5" s="159">
        <f>Westchester!D7</f>
        <v>0</v>
      </c>
      <c r="AV5" s="159">
        <f>Westchester!E7</f>
        <v>0</v>
      </c>
      <c r="AW5" s="159">
        <f>Westchester!F7</f>
        <v>0</v>
      </c>
      <c r="AX5" s="159">
        <f>Westchester!G7</f>
        <v>0</v>
      </c>
      <c r="AY5" s="258">
        <f>Westchester!H7</f>
        <v>0</v>
      </c>
      <c r="AZ5" s="258">
        <f>Westchester!I7</f>
        <v>0</v>
      </c>
      <c r="BA5" s="258">
        <f>Westchester!J7</f>
        <v>0</v>
      </c>
      <c r="BB5" s="258">
        <f>Westchester!K7</f>
        <v>0</v>
      </c>
      <c r="BC5" s="174">
        <f>Westchester!L7</f>
        <v>0</v>
      </c>
      <c r="BD5" s="292"/>
      <c r="BE5" s="174"/>
      <c r="BF5" s="292"/>
      <c r="BG5" s="174"/>
      <c r="BH5" s="174"/>
      <c r="BI5" s="292"/>
      <c r="BJ5" s="292"/>
      <c r="BK5" s="292"/>
      <c r="BL5" s="292"/>
      <c r="BM5" s="174">
        <f>'Culver City'!K7</f>
        <v>38816</v>
      </c>
      <c r="BN5" s="174">
        <f>'Marina Del Rey'!B7</f>
        <v>8176</v>
      </c>
      <c r="BO5" s="174"/>
    </row>
    <row r="6" spans="1:75">
      <c r="A6" s="7">
        <v>2010</v>
      </c>
      <c r="B6" s="174">
        <f>'Los Angeles County'!B8</f>
        <v>9818605</v>
      </c>
      <c r="C6" s="174">
        <f>'Los Angeles City'!B8</f>
        <v>3792621</v>
      </c>
      <c r="D6" s="86">
        <f>'Playa Del Rey'!B8</f>
        <v>3838</v>
      </c>
      <c r="E6" s="86">
        <f>'Playa Del Rey'!C8</f>
        <v>5252</v>
      </c>
      <c r="F6" s="86">
        <f>'Playa Del Rey'!D8</f>
        <v>3983</v>
      </c>
      <c r="G6" s="86">
        <f>'Playa Del Rey'!E8</f>
        <v>3158</v>
      </c>
      <c r="H6" s="174">
        <f>'Playa Del Rey'!F8</f>
        <v>16231</v>
      </c>
      <c r="I6" s="258">
        <f>'Playa Vista'!B8</f>
        <v>6470</v>
      </c>
      <c r="J6" s="258">
        <f>'Playa Vista'!C8</f>
        <v>2711</v>
      </c>
      <c r="K6" s="174">
        <f>'Playa Vista'!D8</f>
        <v>9181</v>
      </c>
      <c r="L6" s="258">
        <f>'Del Rey'!B8</f>
        <v>1177</v>
      </c>
      <c r="M6" s="258">
        <f>'Del Rey'!C8</f>
        <v>4226</v>
      </c>
      <c r="N6" s="258">
        <f>'Del Rey'!D8</f>
        <v>3887</v>
      </c>
      <c r="O6" s="86">
        <f>'Del Rey'!E8</f>
        <v>4775</v>
      </c>
      <c r="P6" s="258">
        <f>'Del Rey'!F8</f>
        <v>4993</v>
      </c>
      <c r="Q6" s="86">
        <f>'Del Rey'!G8</f>
        <v>3349</v>
      </c>
      <c r="R6" s="258">
        <f>'Del Rey'!H8</f>
        <v>5207</v>
      </c>
      <c r="S6" s="174">
        <f>'Del Rey'!I8</f>
        <v>27614</v>
      </c>
      <c r="T6" s="159">
        <f>'Mar Vista'!B8</f>
        <v>4506</v>
      </c>
      <c r="U6" s="159">
        <f>'Mar Vista'!C8</f>
        <v>3391</v>
      </c>
      <c r="V6" s="159">
        <f>'Mar Vista'!D8</f>
        <v>2397</v>
      </c>
      <c r="W6" s="258">
        <f>'Mar Vista'!E8</f>
        <v>4475</v>
      </c>
      <c r="X6" s="258">
        <f>'Mar Vista'!F8</f>
        <v>3087</v>
      </c>
      <c r="Y6" s="159">
        <f>'Mar Vista'!G8</f>
        <v>3877</v>
      </c>
      <c r="Z6" s="159">
        <f>'Mar Vista'!H8</f>
        <v>4354</v>
      </c>
      <c r="AA6" s="258">
        <f>'Mar Vista'!I8</f>
        <v>2411</v>
      </c>
      <c r="AB6" s="258">
        <f>'Mar Vista'!J8</f>
        <v>3378</v>
      </c>
      <c r="AC6" s="258">
        <f>'Mar Vista'!K8</f>
        <v>2941</v>
      </c>
      <c r="AD6" s="258">
        <f>'Mar Vista'!L8</f>
        <v>4074</v>
      </c>
      <c r="AE6" s="174">
        <f>'Mar Vista'!M8</f>
        <v>38891</v>
      </c>
      <c r="AF6" s="174">
        <f>'Mar Vista'!N8</f>
        <v>12804</v>
      </c>
      <c r="AG6" s="159">
        <f>Venice!B8</f>
        <v>2197</v>
      </c>
      <c r="AH6" s="258">
        <f>Venice!C8</f>
        <v>3711</v>
      </c>
      <c r="AI6" s="258">
        <f>Venice!D8</f>
        <v>3695</v>
      </c>
      <c r="AJ6" s="159">
        <f>Venice!E8</f>
        <v>3172</v>
      </c>
      <c r="AK6" s="159">
        <f>Venice!F8</f>
        <v>2884</v>
      </c>
      <c r="AL6" s="159">
        <f>Venice!G8</f>
        <v>2413</v>
      </c>
      <c r="AM6" s="159">
        <f>Venice!H8</f>
        <v>2801</v>
      </c>
      <c r="AN6" s="159">
        <f>Venice!I8</f>
        <v>3107</v>
      </c>
      <c r="AO6" s="159">
        <f>Venice!J8</f>
        <v>4227</v>
      </c>
      <c r="AP6" s="159">
        <f>Venice!K8</f>
        <v>4418</v>
      </c>
      <c r="AQ6" s="159">
        <f>Venice!L8</f>
        <v>4337</v>
      </c>
      <c r="AR6" s="174">
        <f>Venice!M8</f>
        <v>36962</v>
      </c>
      <c r="AS6" s="159">
        <f>Westchester!B8</f>
        <v>5578</v>
      </c>
      <c r="AT6" s="258">
        <f>Westchester!C8</f>
        <v>5592</v>
      </c>
      <c r="AU6" s="159">
        <f>Westchester!D8</f>
        <v>4009</v>
      </c>
      <c r="AV6" s="159">
        <f>Westchester!E8</f>
        <v>5063</v>
      </c>
      <c r="AW6" s="159">
        <f>Westchester!F8</f>
        <v>5395</v>
      </c>
      <c r="AX6" s="159">
        <f>Westchester!G8</f>
        <v>3004</v>
      </c>
      <c r="AY6" s="258">
        <f>Westchester!H8</f>
        <v>2490</v>
      </c>
      <c r="AZ6" s="258">
        <f>Westchester!I8</f>
        <v>1533</v>
      </c>
      <c r="BA6" s="258">
        <f>Westchester!J8</f>
        <v>2458</v>
      </c>
      <c r="BB6" s="258">
        <f>Westchester!K8</f>
        <v>4</v>
      </c>
      <c r="BC6" s="174">
        <f>Westchester!L8</f>
        <v>35126</v>
      </c>
      <c r="BD6" s="292">
        <f>'Culver City'!B8</f>
        <v>4541</v>
      </c>
      <c r="BE6" s="174">
        <f>'Culver City'!C8</f>
        <v>4625</v>
      </c>
      <c r="BF6" s="292">
        <f>'Culver City'!D8</f>
        <v>4048</v>
      </c>
      <c r="BG6" s="174">
        <f>'Culver City'!E8</f>
        <v>6069</v>
      </c>
      <c r="BH6" s="174">
        <f>'Culver City'!F8</f>
        <v>3440</v>
      </c>
      <c r="BI6" s="292">
        <f>'Culver City'!G8</f>
        <v>5205</v>
      </c>
      <c r="BJ6" s="292">
        <f>'Culver City'!H8</f>
        <v>2282</v>
      </c>
      <c r="BK6" s="292">
        <f>'Culver City'!I8</f>
        <v>2963</v>
      </c>
      <c r="BL6" s="292">
        <f>'Culver City'!J8</f>
        <v>5889</v>
      </c>
      <c r="BM6" s="174">
        <f>'Culver City'!K8</f>
        <v>38883</v>
      </c>
      <c r="BN6" s="174">
        <f>'Marina Del Rey'!B8</f>
        <v>8866</v>
      </c>
      <c r="BO6" s="174">
        <f>SUM(H6,K6,S6,AE6,AR6,BC6,BM6,BN6)</f>
        <v>211754</v>
      </c>
    </row>
    <row r="7" spans="1:75" s="33" customFormat="1">
      <c r="A7" s="27" t="s">
        <v>10</v>
      </c>
      <c r="B7" s="175"/>
      <c r="C7" s="175"/>
      <c r="D7" s="28"/>
      <c r="E7" s="28"/>
      <c r="F7" s="28"/>
      <c r="G7" s="28"/>
      <c r="H7" s="175"/>
      <c r="I7" s="259"/>
      <c r="J7" s="259"/>
      <c r="K7" s="175"/>
      <c r="L7" s="259"/>
      <c r="M7" s="259"/>
      <c r="N7" s="259"/>
      <c r="O7" s="28"/>
      <c r="P7" s="259"/>
      <c r="Q7" s="28"/>
      <c r="R7" s="259"/>
      <c r="S7" s="175"/>
      <c r="T7" s="160">
        <f>'Mar Vista'!B9</f>
        <v>0</v>
      </c>
      <c r="U7" s="160">
        <f>'Mar Vista'!C9</f>
        <v>0</v>
      </c>
      <c r="V7" s="160">
        <f>'Mar Vista'!D9</f>
        <v>0</v>
      </c>
      <c r="W7" s="259">
        <f>'Mar Vista'!E9</f>
        <v>0</v>
      </c>
      <c r="X7" s="259">
        <f>'Mar Vista'!F9</f>
        <v>0</v>
      </c>
      <c r="Y7" s="160">
        <f>'Mar Vista'!G9</f>
        <v>0</v>
      </c>
      <c r="Z7" s="160">
        <f>'Mar Vista'!H9</f>
        <v>0</v>
      </c>
      <c r="AA7" s="259">
        <f>'Mar Vista'!I9</f>
        <v>0</v>
      </c>
      <c r="AB7" s="259">
        <f>'Mar Vista'!J9</f>
        <v>0</v>
      </c>
      <c r="AC7" s="259">
        <f>'Mar Vista'!K9</f>
        <v>0</v>
      </c>
      <c r="AD7" s="259">
        <f>'Mar Vista'!L9</f>
        <v>0</v>
      </c>
      <c r="AE7" s="175">
        <f>'Mar Vista'!M9</f>
        <v>0</v>
      </c>
      <c r="AF7" s="175">
        <f>'Mar Vista'!N9</f>
        <v>0</v>
      </c>
      <c r="AG7" s="160">
        <f>Venice!B9</f>
        <v>0</v>
      </c>
      <c r="AH7" s="259">
        <f>Venice!C9</f>
        <v>0</v>
      </c>
      <c r="AI7" s="259">
        <f>Venice!D9</f>
        <v>0</v>
      </c>
      <c r="AJ7" s="160">
        <f>Venice!E9</f>
        <v>0</v>
      </c>
      <c r="AK7" s="160">
        <f>Venice!F9</f>
        <v>0</v>
      </c>
      <c r="AL7" s="160">
        <f>Venice!G9</f>
        <v>0</v>
      </c>
      <c r="AM7" s="160">
        <f>Venice!H9</f>
        <v>0</v>
      </c>
      <c r="AN7" s="160">
        <f>Venice!I9</f>
        <v>0</v>
      </c>
      <c r="AO7" s="160">
        <f>Venice!J9</f>
        <v>0</v>
      </c>
      <c r="AP7" s="160">
        <f>Venice!K9</f>
        <v>0</v>
      </c>
      <c r="AQ7" s="160">
        <f>Venice!L9</f>
        <v>0</v>
      </c>
      <c r="AR7" s="175">
        <f>Venice!M9</f>
        <v>0</v>
      </c>
      <c r="AS7" s="160">
        <f>Westchester!B9</f>
        <v>0</v>
      </c>
      <c r="AT7" s="259">
        <f>Westchester!C9</f>
        <v>0</v>
      </c>
      <c r="AU7" s="160">
        <f>Westchester!D9</f>
        <v>0</v>
      </c>
      <c r="AV7" s="160">
        <f>Westchester!E9</f>
        <v>0</v>
      </c>
      <c r="AW7" s="160">
        <f>Westchester!F9</f>
        <v>0</v>
      </c>
      <c r="AX7" s="160">
        <f>Westchester!G9</f>
        <v>0</v>
      </c>
      <c r="AY7" s="259">
        <f>Westchester!H9</f>
        <v>0</v>
      </c>
      <c r="AZ7" s="259">
        <f>Westchester!I9</f>
        <v>0</v>
      </c>
      <c r="BA7" s="259">
        <f>Westchester!J9</f>
        <v>0</v>
      </c>
      <c r="BB7" s="259"/>
      <c r="BC7" s="175"/>
      <c r="BD7" s="293"/>
      <c r="BE7" s="175"/>
      <c r="BF7" s="293"/>
      <c r="BG7" s="175"/>
      <c r="BH7" s="175"/>
      <c r="BI7" s="293"/>
      <c r="BJ7" s="293"/>
      <c r="BK7" s="293"/>
      <c r="BL7" s="293"/>
      <c r="BM7" s="175"/>
      <c r="BN7" s="175"/>
      <c r="BO7" s="175"/>
    </row>
    <row r="8" spans="1:75" ht="15" customHeight="1">
      <c r="A8" s="324" t="s">
        <v>51</v>
      </c>
      <c r="B8" s="176">
        <f>'Los Angeles County'!B10</f>
        <v>4687889</v>
      </c>
      <c r="C8" s="176">
        <f>'Los Angeles City'!B10</f>
        <v>1838822</v>
      </c>
      <c r="D8" s="20">
        <f>'Playa Del Rey'!B10</f>
        <v>450</v>
      </c>
      <c r="E8" s="20">
        <f>'Playa Del Rey'!C10</f>
        <v>558</v>
      </c>
      <c r="F8" s="20">
        <f>'Playa Del Rey'!D10</f>
        <v>591</v>
      </c>
      <c r="G8" s="20">
        <f>'Playa Del Rey'!E10</f>
        <v>282</v>
      </c>
      <c r="H8" s="176">
        <f>'Playa Del Rey'!F10</f>
        <v>1881</v>
      </c>
      <c r="I8" s="260">
        <f>'Playa Vista'!B10</f>
        <v>737</v>
      </c>
      <c r="J8" s="260">
        <f>'Playa Vista'!C10</f>
        <v>945</v>
      </c>
      <c r="K8" s="176">
        <f>'Playa Vista'!D10</f>
        <v>1682</v>
      </c>
      <c r="L8" s="260">
        <f>'Del Rey'!B10</f>
        <v>331</v>
      </c>
      <c r="M8" s="260">
        <f>'Del Rey'!C10</f>
        <v>2835</v>
      </c>
      <c r="N8" s="260">
        <f>'Del Rey'!D10</f>
        <v>1922</v>
      </c>
      <c r="O8" s="20">
        <f>'Del Rey'!E10</f>
        <v>671</v>
      </c>
      <c r="P8" s="260">
        <f>'Del Rey'!F10</f>
        <v>1398</v>
      </c>
      <c r="Q8" s="20">
        <f>'Del Rey'!G10</f>
        <v>672</v>
      </c>
      <c r="R8" s="260">
        <f>'Del Rey'!H10</f>
        <v>3698</v>
      </c>
      <c r="S8" s="176">
        <f>'Del Rey'!I10</f>
        <v>11527</v>
      </c>
      <c r="T8" s="161">
        <f>'Mar Vista'!B10</f>
        <v>863</v>
      </c>
      <c r="U8" s="161">
        <f>'Mar Vista'!C10</f>
        <v>446</v>
      </c>
      <c r="V8" s="161">
        <f>'Mar Vista'!D10</f>
        <v>328</v>
      </c>
      <c r="W8" s="260">
        <f>'Mar Vista'!E10</f>
        <v>450</v>
      </c>
      <c r="X8" s="260">
        <f>'Mar Vista'!F10</f>
        <v>870</v>
      </c>
      <c r="Y8" s="161">
        <f>'Mar Vista'!G10</f>
        <v>926</v>
      </c>
      <c r="Z8" s="161">
        <f>'Mar Vista'!H10</f>
        <v>1061</v>
      </c>
      <c r="AA8" s="260">
        <f>'Mar Vista'!I10</f>
        <v>917</v>
      </c>
      <c r="AB8" s="260">
        <f>'Mar Vista'!J10</f>
        <v>1466</v>
      </c>
      <c r="AC8" s="260">
        <f>'Mar Vista'!K10</f>
        <v>911</v>
      </c>
      <c r="AD8" s="260">
        <f>'Mar Vista'!L10</f>
        <v>2041</v>
      </c>
      <c r="AE8" s="176">
        <f>'Mar Vista'!M10</f>
        <v>10279</v>
      </c>
      <c r="AF8" s="176">
        <f>'Mar Vista'!N10</f>
        <v>5335</v>
      </c>
      <c r="AG8" s="161">
        <f>Venice!B10</f>
        <v>488</v>
      </c>
      <c r="AH8" s="260">
        <f>Venice!C10</f>
        <v>1281</v>
      </c>
      <c r="AI8" s="260">
        <f>Venice!D10</f>
        <v>1213</v>
      </c>
      <c r="AJ8" s="161">
        <f>Venice!E10</f>
        <v>312</v>
      </c>
      <c r="AK8" s="161">
        <f>Venice!F10</f>
        <v>273</v>
      </c>
      <c r="AL8" s="161">
        <f>Venice!G10</f>
        <v>413</v>
      </c>
      <c r="AM8" s="161">
        <f>Venice!H10</f>
        <v>661</v>
      </c>
      <c r="AN8" s="161">
        <f>Venice!I10</f>
        <v>602</v>
      </c>
      <c r="AO8" s="161">
        <f>Venice!J10</f>
        <v>383</v>
      </c>
      <c r="AP8" s="161">
        <f>Venice!K10</f>
        <v>430</v>
      </c>
      <c r="AQ8" s="161">
        <f>Venice!L10</f>
        <v>274</v>
      </c>
      <c r="AR8" s="176">
        <f>Venice!M10</f>
        <v>6330</v>
      </c>
      <c r="AS8" s="161">
        <f>Westchester!B10</f>
        <v>945</v>
      </c>
      <c r="AT8" s="260">
        <f>Westchester!C10</f>
        <v>808</v>
      </c>
      <c r="AU8" s="161">
        <f>Westchester!D10</f>
        <v>464</v>
      </c>
      <c r="AV8" s="161">
        <f>Westchester!E10</f>
        <v>933</v>
      </c>
      <c r="AW8" s="161">
        <f>Westchester!F10</f>
        <v>753</v>
      </c>
      <c r="AX8" s="161">
        <f>Westchester!G10</f>
        <v>724</v>
      </c>
      <c r="AY8" s="260">
        <f>Westchester!H10</f>
        <v>766</v>
      </c>
      <c r="AZ8" s="260">
        <f>Westchester!I10</f>
        <v>351</v>
      </c>
      <c r="BA8" s="260">
        <f>Westchester!J10</f>
        <v>1832</v>
      </c>
      <c r="BB8" s="260">
        <f>Westchester!K10</f>
        <v>2</v>
      </c>
      <c r="BC8" s="176">
        <f>Westchester!L10</f>
        <v>7578</v>
      </c>
      <c r="BD8" s="294">
        <f>'Culver City'!B10</f>
        <v>1456</v>
      </c>
      <c r="BE8" s="176">
        <f>'Culver City'!C10</f>
        <v>758</v>
      </c>
      <c r="BF8" s="294">
        <f>'Culver City'!D10</f>
        <v>497</v>
      </c>
      <c r="BG8" s="176">
        <f>'Culver City'!E10</f>
        <v>1082</v>
      </c>
      <c r="BH8" s="176">
        <f>'Culver City'!F10</f>
        <v>719</v>
      </c>
      <c r="BI8" s="294">
        <f>'Culver City'!G10</f>
        <v>1618</v>
      </c>
      <c r="BJ8" s="294">
        <f>'Culver City'!H10</f>
        <v>923</v>
      </c>
      <c r="BK8" s="294">
        <f>'Culver City'!I10</f>
        <v>1293</v>
      </c>
      <c r="BL8" s="294">
        <f>'Culver City'!J10</f>
        <v>708</v>
      </c>
      <c r="BM8" s="176">
        <f>'Culver City'!K10</f>
        <v>9025</v>
      </c>
      <c r="BN8" s="176">
        <f>'Marina Del Rey'!B10</f>
        <v>686</v>
      </c>
      <c r="BO8" s="174">
        <f>SUM(H8,K8,S8,AE8,AR8,BC8,BM8,BN8)</f>
        <v>48988</v>
      </c>
    </row>
    <row r="9" spans="1:75" s="41" customFormat="1">
      <c r="A9" s="324"/>
      <c r="B9" s="177">
        <f>'Los Angeles County'!B11</f>
        <v>0.47699999999999998</v>
      </c>
      <c r="C9" s="177">
        <f>'Los Angeles City'!B11</f>
        <v>0.48499999999999999</v>
      </c>
      <c r="D9" s="87">
        <f>'Playa Del Rey'!B11</f>
        <v>0.11700000000000001</v>
      </c>
      <c r="E9" s="87">
        <f>'Playa Del Rey'!C11</f>
        <v>0.106</v>
      </c>
      <c r="F9" s="87">
        <f>'Playa Del Rey'!D11</f>
        <v>0.14799999999999999</v>
      </c>
      <c r="G9" s="87">
        <f>'Playa Del Rey'!E11</f>
        <v>8.8999999999999996E-2</v>
      </c>
      <c r="H9" s="177">
        <f>'Playa Del Rey'!F11</f>
        <v>0.11588934754482164</v>
      </c>
      <c r="I9" s="261">
        <f>'Playa Vista'!B11</f>
        <v>0.114</v>
      </c>
      <c r="J9" s="261">
        <f>'Playa Vista'!C11</f>
        <v>0.34899999999999998</v>
      </c>
      <c r="K9" s="177">
        <f>'Playa Vista'!D11</f>
        <v>0.1832044439603529</v>
      </c>
      <c r="L9" s="261">
        <f>'Del Rey'!B11</f>
        <v>0.28100000000000003</v>
      </c>
      <c r="M9" s="261">
        <f>'Del Rey'!C11</f>
        <v>0.67100000000000004</v>
      </c>
      <c r="N9" s="261">
        <f>'Del Rey'!D11</f>
        <v>0.49399999999999999</v>
      </c>
      <c r="O9" s="87">
        <f>'Del Rey'!E11</f>
        <v>0.14099999999999999</v>
      </c>
      <c r="P9" s="261">
        <f>'Del Rey'!F11</f>
        <v>0.28000000000000003</v>
      </c>
      <c r="Q9" s="87">
        <f>'Del Rey'!G11</f>
        <v>0.20100000000000001</v>
      </c>
      <c r="R9" s="261">
        <f>'Del Rey'!H11</f>
        <v>0.71</v>
      </c>
      <c r="S9" s="177">
        <f>'Del Rey'!I11</f>
        <v>0.41743318606503949</v>
      </c>
      <c r="T9" s="162">
        <f>'Mar Vista'!B11</f>
        <v>0.192</v>
      </c>
      <c r="U9" s="162">
        <f>'Mar Vista'!C11</f>
        <v>0.13200000000000001</v>
      </c>
      <c r="V9" s="162">
        <f>'Mar Vista'!D11</f>
        <v>0.112</v>
      </c>
      <c r="W9" s="261">
        <f>'Mar Vista'!E11</f>
        <v>0.10100000000000001</v>
      </c>
      <c r="X9" s="261">
        <f>'Mar Vista'!F11</f>
        <v>0.28199999999999997</v>
      </c>
      <c r="Y9" s="162">
        <f>'Mar Vista'!G11</f>
        <v>0.23899999999999999</v>
      </c>
      <c r="Z9" s="162">
        <f>'Mar Vista'!H11</f>
        <v>0.24399999999999999</v>
      </c>
      <c r="AA9" s="261">
        <f>'Mar Vista'!I11</f>
        <v>0.38</v>
      </c>
      <c r="AB9" s="261">
        <f>'Mar Vista'!J11</f>
        <v>0.434</v>
      </c>
      <c r="AC9" s="261">
        <f>'Mar Vista'!K11</f>
        <v>0.31</v>
      </c>
      <c r="AD9" s="261">
        <f>'Mar Vista'!L11</f>
        <v>0.501</v>
      </c>
      <c r="AE9" s="177">
        <f>'Mar Vista'!M11</f>
        <v>0.26430279499112908</v>
      </c>
      <c r="AF9" s="177">
        <f>'Mar Vista'!N11</f>
        <v>0.41666666666666669</v>
      </c>
      <c r="AG9" s="162">
        <f>Venice!B11</f>
        <v>0.222</v>
      </c>
      <c r="AH9" s="261">
        <f>Venice!C11</f>
        <v>0.64500000000000002</v>
      </c>
      <c r="AI9" s="261">
        <f>Venice!D11</f>
        <v>0.32800000000000001</v>
      </c>
      <c r="AJ9" s="162">
        <f>Venice!E11</f>
        <v>9.8000000000000004E-2</v>
      </c>
      <c r="AK9" s="162">
        <f>Venice!F11</f>
        <v>9.5000000000000001E-2</v>
      </c>
      <c r="AL9" s="162">
        <f>Venice!G11</f>
        <v>0.17100000000000001</v>
      </c>
      <c r="AM9" s="162">
        <f>Venice!H11</f>
        <v>0.23599999999999999</v>
      </c>
      <c r="AN9" s="162">
        <f>Venice!I11</f>
        <v>0.19400000000000001</v>
      </c>
      <c r="AO9" s="162">
        <f>Venice!J11</f>
        <v>9.0999999999999998E-2</v>
      </c>
      <c r="AP9" s="162">
        <f>Venice!K11</f>
        <v>9.7000000000000003E-2</v>
      </c>
      <c r="AQ9" s="162">
        <f>Venice!L11</f>
        <v>6.3E-2</v>
      </c>
      <c r="AR9" s="177">
        <f>Venice!M11</f>
        <v>0.17125696661436068</v>
      </c>
      <c r="AS9" s="162">
        <f>Westchester!B11</f>
        <v>0.17499999999999999</v>
      </c>
      <c r="AT9" s="261">
        <f>Westchester!C11</f>
        <v>0.14099999999999999</v>
      </c>
      <c r="AU9" s="162">
        <f>Westchester!D11</f>
        <v>0.11600000000000001</v>
      </c>
      <c r="AV9" s="162">
        <f>Westchester!E11</f>
        <v>0.184</v>
      </c>
      <c r="AW9" s="162">
        <f>Westchester!F11</f>
        <v>0.14000000000000001</v>
      </c>
      <c r="AX9" s="162">
        <f>Westchester!G11</f>
        <v>0.24099999999999999</v>
      </c>
      <c r="AY9" s="261">
        <f>Westchester!H11</f>
        <v>0.308</v>
      </c>
      <c r="AZ9" s="261">
        <f>Westchester!I11</f>
        <v>0.22900000000000001</v>
      </c>
      <c r="BA9" s="261">
        <f>Westchester!J11</f>
        <v>0.745</v>
      </c>
      <c r="BB9" s="261">
        <f>Westchester!K11</f>
        <v>0.5</v>
      </c>
      <c r="BC9" s="177">
        <f>Westchester!L11</f>
        <v>0.21573763024540227</v>
      </c>
      <c r="BD9" s="295">
        <f>'Culver City'!B11</f>
        <v>0.32100000000000001</v>
      </c>
      <c r="BE9" s="177">
        <f>'Culver City'!C11</f>
        <v>0.16400000000000001</v>
      </c>
      <c r="BF9" s="295">
        <f>'Culver City'!D11</f>
        <v>0.123</v>
      </c>
      <c r="BG9" s="177">
        <f>'Culver City'!E11</f>
        <v>0.17799999999999999</v>
      </c>
      <c r="BH9" s="177">
        <f>'Culver City'!F11</f>
        <v>0.20899999999999999</v>
      </c>
      <c r="BI9" s="295">
        <f>'Culver City'!G11</f>
        <v>0.311</v>
      </c>
      <c r="BJ9" s="295">
        <f>'Culver City'!H11</f>
        <v>0.40400000000000003</v>
      </c>
      <c r="BK9" s="295">
        <f>'Culver City'!I11</f>
        <v>0.436</v>
      </c>
      <c r="BL9" s="295">
        <f>'Culver City'!J11</f>
        <v>0.12</v>
      </c>
      <c r="BM9" s="177">
        <f>'Culver City'!K11</f>
        <v>0.23200000000000001</v>
      </c>
      <c r="BN9" s="177">
        <f>'Marina Del Rey'!B11</f>
        <v>7.6999999999999999E-2</v>
      </c>
      <c r="BO9" s="183">
        <f>BO8/BO$6</f>
        <v>0.23134391794251821</v>
      </c>
    </row>
    <row r="10" spans="1:75" ht="15" customHeight="1">
      <c r="A10" s="324" t="s">
        <v>49</v>
      </c>
      <c r="B10" s="176">
        <f>'Los Angeles County'!B12</f>
        <v>2728321</v>
      </c>
      <c r="C10" s="176">
        <f>'Los Angeles City'!B12</f>
        <v>1086908</v>
      </c>
      <c r="D10" s="20">
        <f>'Playa Del Rey'!B12</f>
        <v>2522</v>
      </c>
      <c r="E10" s="20">
        <f>'Playa Del Rey'!C12</f>
        <v>3471</v>
      </c>
      <c r="F10" s="20">
        <f>'Playa Del Rey'!D12</f>
        <v>2251</v>
      </c>
      <c r="G10" s="20">
        <f>'Playa Del Rey'!E12</f>
        <v>2465</v>
      </c>
      <c r="H10" s="176">
        <f>'Playa Del Rey'!F12</f>
        <v>10709</v>
      </c>
      <c r="I10" s="260">
        <f>'Playa Vista'!B12</f>
        <v>3211</v>
      </c>
      <c r="J10" s="260">
        <f>'Playa Vista'!C12</f>
        <v>946</v>
      </c>
      <c r="K10" s="176">
        <f>'Playa Vista'!D12</f>
        <v>4157</v>
      </c>
      <c r="L10" s="260">
        <f>'Del Rey'!B12</f>
        <v>490</v>
      </c>
      <c r="M10" s="260">
        <f>'Del Rey'!C12</f>
        <v>837</v>
      </c>
      <c r="N10" s="260">
        <f>'Del Rey'!D12</f>
        <v>1201</v>
      </c>
      <c r="O10" s="20">
        <f>'Del Rey'!E12</f>
        <v>3061</v>
      </c>
      <c r="P10" s="260">
        <f>'Del Rey'!F12</f>
        <v>2172</v>
      </c>
      <c r="Q10" s="20">
        <f>'Del Rey'!G12</f>
        <v>1941</v>
      </c>
      <c r="R10" s="260">
        <f>'Del Rey'!H12</f>
        <v>676</v>
      </c>
      <c r="S10" s="176">
        <f>'Del Rey'!I12</f>
        <v>10378</v>
      </c>
      <c r="T10" s="161">
        <f>'Mar Vista'!B12</f>
        <v>2383</v>
      </c>
      <c r="U10" s="161">
        <f>'Mar Vista'!C12</f>
        <v>2365</v>
      </c>
      <c r="V10" s="161">
        <f>'Mar Vista'!D12</f>
        <v>1971</v>
      </c>
      <c r="W10" s="260">
        <f>'Mar Vista'!E12</f>
        <v>2184</v>
      </c>
      <c r="X10" s="260">
        <f>'Mar Vista'!F12</f>
        <v>1363</v>
      </c>
      <c r="Y10" s="161">
        <f>'Mar Vista'!G12</f>
        <v>2173</v>
      </c>
      <c r="Z10" s="161">
        <f>'Mar Vista'!H12</f>
        <v>2646</v>
      </c>
      <c r="AA10" s="260">
        <f>'Mar Vista'!I12</f>
        <v>1060</v>
      </c>
      <c r="AB10" s="260">
        <f>'Mar Vista'!J12</f>
        <v>1324</v>
      </c>
      <c r="AC10" s="260">
        <f>'Mar Vista'!K12</f>
        <v>1422</v>
      </c>
      <c r="AD10" s="260">
        <f>'Mar Vista'!L12</f>
        <v>1380</v>
      </c>
      <c r="AE10" s="176">
        <f>'Mar Vista'!M12</f>
        <v>20271</v>
      </c>
      <c r="AF10" s="176">
        <f>'Mar Vista'!N12</f>
        <v>5186</v>
      </c>
      <c r="AG10" s="161">
        <f>Venice!B12</f>
        <v>1460</v>
      </c>
      <c r="AH10" s="260">
        <f>Venice!C12</f>
        <v>1769</v>
      </c>
      <c r="AI10" s="260">
        <f>Venice!D12</f>
        <v>1830</v>
      </c>
      <c r="AJ10" s="161">
        <f>Venice!E12</f>
        <v>2463</v>
      </c>
      <c r="AK10" s="161">
        <f>Venice!F12</f>
        <v>2249</v>
      </c>
      <c r="AL10" s="161">
        <f>Venice!G12</f>
        <v>1727</v>
      </c>
      <c r="AM10" s="161">
        <f>Venice!H12</f>
        <v>1845</v>
      </c>
      <c r="AN10" s="161">
        <f>Venice!I12</f>
        <v>2081</v>
      </c>
      <c r="AO10" s="161">
        <f>Venice!J12</f>
        <v>3376</v>
      </c>
      <c r="AP10" s="161">
        <f>Venice!K12</f>
        <v>2965</v>
      </c>
      <c r="AQ10" s="161">
        <f>Venice!L12</f>
        <v>3560</v>
      </c>
      <c r="AR10" s="176">
        <f>Venice!M12</f>
        <v>25325</v>
      </c>
      <c r="AS10" s="161">
        <f>Westchester!B12</f>
        <v>3430</v>
      </c>
      <c r="AT10" s="260">
        <f>Westchester!C12</f>
        <v>1123</v>
      </c>
      <c r="AU10" s="161">
        <f>Westchester!D12</f>
        <v>2839</v>
      </c>
      <c r="AV10" s="161">
        <f>Westchester!E12</f>
        <v>3061</v>
      </c>
      <c r="AW10" s="161">
        <f>Westchester!F12</f>
        <v>3569</v>
      </c>
      <c r="AX10" s="161">
        <f>Westchester!G12</f>
        <v>1553</v>
      </c>
      <c r="AY10" s="260">
        <f>Westchester!H12</f>
        <v>511</v>
      </c>
      <c r="AZ10" s="260">
        <f>Westchester!I12</f>
        <v>125</v>
      </c>
      <c r="BA10" s="260">
        <f>Westchester!J12</f>
        <v>1212</v>
      </c>
      <c r="BB10" s="260">
        <f>Westchester!K12</f>
        <v>0</v>
      </c>
      <c r="BC10" s="176">
        <f>Westchester!L12</f>
        <v>17423</v>
      </c>
      <c r="BD10" s="294">
        <f>'Culver City'!B12</f>
        <v>2108</v>
      </c>
      <c r="BE10" s="176">
        <f>'Culver City'!C12</f>
        <v>2934</v>
      </c>
      <c r="BF10" s="294">
        <f>'Culver City'!D12</f>
        <v>1864</v>
      </c>
      <c r="BG10" s="176">
        <f>'Culver City'!E12</f>
        <v>3225</v>
      </c>
      <c r="BH10" s="176">
        <f>'Culver City'!F12</f>
        <v>1987</v>
      </c>
      <c r="BI10" s="294">
        <f>'Culver City'!G12</f>
        <v>2147</v>
      </c>
      <c r="BJ10" s="294">
        <f>'Culver City'!H12</f>
        <v>955</v>
      </c>
      <c r="BK10" s="294">
        <f>'Culver City'!I12</f>
        <v>1243</v>
      </c>
      <c r="BL10" s="294">
        <f>'Culver City'!J12</f>
        <v>2264</v>
      </c>
      <c r="BM10" s="176">
        <f>'Culver City'!K12</f>
        <v>18649</v>
      </c>
      <c r="BN10" s="176">
        <f>'Marina Del Rey'!B12</f>
        <v>6624</v>
      </c>
      <c r="BO10" s="174">
        <f>SUM(H10,K10,S10,AE10,AR10,BC10,BM10,BN10)</f>
        <v>113536</v>
      </c>
    </row>
    <row r="11" spans="1:75" s="41" customFormat="1">
      <c r="A11" s="324"/>
      <c r="B11" s="177">
        <f>'Los Angeles County'!B13</f>
        <v>0.27800000000000002</v>
      </c>
      <c r="C11" s="177">
        <f>'Los Angeles City'!B13</f>
        <v>0.28699999999999998</v>
      </c>
      <c r="D11" s="87">
        <f>'Playa Del Rey'!B13</f>
        <v>0.65700000000000003</v>
      </c>
      <c r="E11" s="87">
        <f>'Playa Del Rey'!C13</f>
        <v>0.66100000000000003</v>
      </c>
      <c r="F11" s="87">
        <f>'Playa Del Rey'!D13</f>
        <v>0.56499999999999995</v>
      </c>
      <c r="G11" s="87">
        <f>'Playa Del Rey'!E13</f>
        <v>0.78100000000000003</v>
      </c>
      <c r="H11" s="177">
        <f>'Playa Del Rey'!F13</f>
        <v>0.65978682767543595</v>
      </c>
      <c r="I11" s="261">
        <f>'Playa Vista'!B13</f>
        <v>0.496</v>
      </c>
      <c r="J11" s="261">
        <f>'Playa Vista'!C13</f>
        <v>0.34899999999999998</v>
      </c>
      <c r="K11" s="177">
        <f>'Playa Vista'!D13</f>
        <v>0.45278292125040848</v>
      </c>
      <c r="L11" s="261">
        <f>'Del Rey'!B13</f>
        <v>0.41599999999999998</v>
      </c>
      <c r="M11" s="261">
        <f>'Del Rey'!C13</f>
        <v>0.19800000000000001</v>
      </c>
      <c r="N11" s="261">
        <f>'Del Rey'!D13</f>
        <v>0.309</v>
      </c>
      <c r="O11" s="87">
        <f>'Del Rey'!E13</f>
        <v>0.64100000000000001</v>
      </c>
      <c r="P11" s="261">
        <f>'Del Rey'!F13</f>
        <v>0.435</v>
      </c>
      <c r="Q11" s="87">
        <f>'Del Rey'!G13</f>
        <v>0.57999999999999996</v>
      </c>
      <c r="R11" s="261">
        <f>'Del Rey'!H13</f>
        <v>0.13</v>
      </c>
      <c r="S11" s="177">
        <f>'Del Rey'!I13</f>
        <v>0.37582385746360542</v>
      </c>
      <c r="T11" s="162">
        <f>'Mar Vista'!B13</f>
        <v>0.52900000000000003</v>
      </c>
      <c r="U11" s="162">
        <f>'Mar Vista'!C13</f>
        <v>0.69699999999999995</v>
      </c>
      <c r="V11" s="162">
        <f>'Mar Vista'!D13</f>
        <v>0.67100000000000004</v>
      </c>
      <c r="W11" s="261">
        <f>'Mar Vista'!E13</f>
        <v>0.48799999999999999</v>
      </c>
      <c r="X11" s="261">
        <f>'Mar Vista'!F13</f>
        <v>0.442</v>
      </c>
      <c r="Y11" s="162">
        <f>'Mar Vista'!G13</f>
        <v>0.56000000000000005</v>
      </c>
      <c r="Z11" s="162">
        <f>'Mar Vista'!H13</f>
        <v>0.60799999999999998</v>
      </c>
      <c r="AA11" s="261">
        <f>'Mar Vista'!I13</f>
        <v>0.44</v>
      </c>
      <c r="AB11" s="261">
        <f>'Mar Vista'!J13</f>
        <v>0.39200000000000002</v>
      </c>
      <c r="AC11" s="261">
        <f>'Mar Vista'!K13</f>
        <v>0.48399999999999999</v>
      </c>
      <c r="AD11" s="261">
        <f>'Mar Vista'!L13</f>
        <v>0.33900000000000002</v>
      </c>
      <c r="AE11" s="177">
        <f>'Mar Vista'!M13</f>
        <v>0.52122599058908226</v>
      </c>
      <c r="AF11" s="177">
        <f>'Mar Vista'!N13</f>
        <v>0.40502967822555452</v>
      </c>
      <c r="AG11" s="162">
        <f>Venice!B13</f>
        <v>0.66500000000000004</v>
      </c>
      <c r="AH11" s="261">
        <f>Venice!C13</f>
        <v>0.47699999999999998</v>
      </c>
      <c r="AI11" s="261">
        <f>Venice!D13</f>
        <v>0.495</v>
      </c>
      <c r="AJ11" s="162">
        <f>Venice!E13</f>
        <v>0.77600000000000002</v>
      </c>
      <c r="AK11" s="162">
        <f>Venice!F13</f>
        <v>0.78</v>
      </c>
      <c r="AL11" s="162">
        <f>Venice!G13</f>
        <v>0.71599999999999997</v>
      </c>
      <c r="AM11" s="162">
        <f>Venice!H13</f>
        <v>0.65900000000000003</v>
      </c>
      <c r="AN11" s="162">
        <f>Venice!I13</f>
        <v>0.67</v>
      </c>
      <c r="AO11" s="162">
        <f>Venice!J13</f>
        <v>0.79900000000000004</v>
      </c>
      <c r="AP11" s="162">
        <f>Venice!K13</f>
        <v>0.67100000000000004</v>
      </c>
      <c r="AQ11" s="162">
        <f>Venice!L13</f>
        <v>0.82099999999999995</v>
      </c>
      <c r="AR11" s="177">
        <f>Venice!M13</f>
        <v>0.685163140522699</v>
      </c>
      <c r="AS11" s="162">
        <f>Westchester!B13</f>
        <v>0.63600000000000001</v>
      </c>
      <c r="AT11" s="261">
        <f>Westchester!C13</f>
        <v>0.20100000000000001</v>
      </c>
      <c r="AU11" s="162">
        <f>Westchester!D13</f>
        <v>0.70799999999999996</v>
      </c>
      <c r="AV11" s="162">
        <f>Westchester!E13</f>
        <v>0.60499999999999998</v>
      </c>
      <c r="AW11" s="162">
        <f>Westchester!F13</f>
        <v>0.66200000000000003</v>
      </c>
      <c r="AX11" s="162">
        <f>Westchester!G13</f>
        <v>0.51700000000000002</v>
      </c>
      <c r="AY11" s="261">
        <f>Westchester!H13</f>
        <v>0.20499999999999999</v>
      </c>
      <c r="AZ11" s="261">
        <f>Westchester!I13</f>
        <v>8.2000000000000003E-2</v>
      </c>
      <c r="BA11" s="261">
        <f>Westchester!J13</f>
        <v>0.49299999999999999</v>
      </c>
      <c r="BB11" s="261">
        <f>Westchester!K13</f>
        <v>0</v>
      </c>
      <c r="BC11" s="177">
        <f>Westchester!L13</f>
        <v>0.49601434834595454</v>
      </c>
      <c r="BD11" s="295">
        <f>'Culver City'!B13</f>
        <v>0.46421493063201935</v>
      </c>
      <c r="BE11" s="177">
        <f>'Culver City'!C13</f>
        <v>0.6343783783783784</v>
      </c>
      <c r="BF11" s="295">
        <f>'Culver City'!D13</f>
        <v>0.46047430830039526</v>
      </c>
      <c r="BG11" s="177">
        <f>'Culver City'!E13</f>
        <v>0.53138902619871475</v>
      </c>
      <c r="BH11" s="177">
        <f>'Culver City'!F13</f>
        <v>0.57761627906976742</v>
      </c>
      <c r="BI11" s="295">
        <f>'Culver City'!G13</f>
        <v>0.41248799231508165</v>
      </c>
      <c r="BJ11" s="295">
        <f>'Culver City'!H13</f>
        <v>0.41799999999999998</v>
      </c>
      <c r="BK11" s="295">
        <f>'Culver City'!I13</f>
        <v>0.42</v>
      </c>
      <c r="BL11" s="295">
        <f>'Culver City'!J13</f>
        <v>0.38444557649855665</v>
      </c>
      <c r="BM11" s="177">
        <f>'Culver City'!K13</f>
        <v>0.48</v>
      </c>
      <c r="BN11" s="177">
        <f>'Marina Del Rey'!B13</f>
        <v>0.747</v>
      </c>
      <c r="BO11" s="183">
        <f>BO10/BO$6</f>
        <v>0.53616932856049948</v>
      </c>
    </row>
    <row r="12" spans="1:75" ht="15" customHeight="1">
      <c r="A12" s="324" t="s">
        <v>50</v>
      </c>
      <c r="B12" s="176">
        <f>'Los Angeles County'!B14</f>
        <v>815086</v>
      </c>
      <c r="C12" s="176">
        <f>'Los Angeles City'!B14</f>
        <v>347380</v>
      </c>
      <c r="D12" s="20">
        <f>'Playa Del Rey'!B14</f>
        <v>187</v>
      </c>
      <c r="E12" s="20">
        <f>'Playa Del Rey'!C14</f>
        <v>314</v>
      </c>
      <c r="F12" s="20">
        <f>'Playa Del Rey'!D14</f>
        <v>374</v>
      </c>
      <c r="G12" s="20">
        <f>'Playa Del Rey'!E14</f>
        <v>137</v>
      </c>
      <c r="H12" s="176">
        <f>'Playa Del Rey'!F14</f>
        <v>1012</v>
      </c>
      <c r="I12" s="260">
        <f>'Playa Vista'!B14</f>
        <v>709</v>
      </c>
      <c r="J12" s="260">
        <f>'Playa Vista'!C14</f>
        <v>102</v>
      </c>
      <c r="K12" s="176">
        <f>'Playa Vista'!D14</f>
        <v>811</v>
      </c>
      <c r="L12" s="260">
        <f>'Del Rey'!B14</f>
        <v>86</v>
      </c>
      <c r="M12" s="260">
        <f>'Del Rey'!C14</f>
        <v>96</v>
      </c>
      <c r="N12" s="260">
        <f>'Del Rey'!D14</f>
        <v>196</v>
      </c>
      <c r="O12" s="20">
        <f>'Del Rey'!E14</f>
        <v>219</v>
      </c>
      <c r="P12" s="260">
        <f>'Del Rey'!F14</f>
        <v>162</v>
      </c>
      <c r="Q12" s="20">
        <f>'Del Rey'!G14</f>
        <v>113</v>
      </c>
      <c r="R12" s="260">
        <f>'Del Rey'!H14</f>
        <v>322</v>
      </c>
      <c r="S12" s="176">
        <f>'Del Rey'!I14</f>
        <v>1194</v>
      </c>
      <c r="T12" s="161">
        <f>'Mar Vista'!B14</f>
        <v>113</v>
      </c>
      <c r="U12" s="161">
        <f>'Mar Vista'!C14</f>
        <v>29</v>
      </c>
      <c r="V12" s="161">
        <f>'Mar Vista'!D14</f>
        <v>54</v>
      </c>
      <c r="W12" s="260">
        <f>'Mar Vista'!E14</f>
        <v>95</v>
      </c>
      <c r="X12" s="260">
        <f>'Mar Vista'!F14</f>
        <v>220</v>
      </c>
      <c r="Y12" s="161">
        <f>'Mar Vista'!G14</f>
        <v>124</v>
      </c>
      <c r="Z12" s="161">
        <f>'Mar Vista'!H14</f>
        <v>76</v>
      </c>
      <c r="AA12" s="260">
        <f>'Mar Vista'!I14</f>
        <v>107</v>
      </c>
      <c r="AB12" s="260">
        <f>'Mar Vista'!J14</f>
        <v>131</v>
      </c>
      <c r="AC12" s="260">
        <f>'Mar Vista'!K14</f>
        <v>145</v>
      </c>
      <c r="AD12" s="260">
        <f>'Mar Vista'!L14</f>
        <v>186</v>
      </c>
      <c r="AE12" s="176">
        <f>'Mar Vista'!M14</f>
        <v>1280</v>
      </c>
      <c r="AF12" s="176">
        <f>'Mar Vista'!N14</f>
        <v>569</v>
      </c>
      <c r="AG12" s="161">
        <f>Venice!B14</f>
        <v>47</v>
      </c>
      <c r="AH12" s="260">
        <f>Venice!C14</f>
        <v>441</v>
      </c>
      <c r="AI12" s="260">
        <f>Venice!D14</f>
        <v>380</v>
      </c>
      <c r="AJ12" s="161">
        <f>Venice!E14</f>
        <v>110</v>
      </c>
      <c r="AK12" s="161">
        <f>Venice!F14</f>
        <v>93</v>
      </c>
      <c r="AL12" s="161">
        <f>Venice!G14</f>
        <v>82</v>
      </c>
      <c r="AM12" s="161">
        <f>Venice!H14</f>
        <v>49</v>
      </c>
      <c r="AN12" s="161">
        <f>Venice!I14</f>
        <v>86</v>
      </c>
      <c r="AO12" s="161">
        <f>Venice!J14</f>
        <v>128</v>
      </c>
      <c r="AP12" s="161">
        <f>Venice!K14</f>
        <v>216</v>
      </c>
      <c r="AQ12" s="161">
        <f>Venice!L14</f>
        <v>152</v>
      </c>
      <c r="AR12" s="176">
        <f>Venice!M14</f>
        <v>1784</v>
      </c>
      <c r="AS12" s="161">
        <f>Westchester!B14</f>
        <v>191</v>
      </c>
      <c r="AT12" s="260">
        <f>Westchester!C14</f>
        <v>2761</v>
      </c>
      <c r="AU12" s="161">
        <f>Westchester!D14</f>
        <v>104</v>
      </c>
      <c r="AV12" s="161">
        <f>Westchester!E14</f>
        <v>238</v>
      </c>
      <c r="AW12" s="161">
        <f>Westchester!F14</f>
        <v>178</v>
      </c>
      <c r="AX12" s="161">
        <f>Westchester!G14</f>
        <v>145</v>
      </c>
      <c r="AY12" s="260">
        <f>Westchester!H14</f>
        <v>803</v>
      </c>
      <c r="AZ12" s="260">
        <f>Westchester!I14</f>
        <v>827</v>
      </c>
      <c r="BA12" s="260">
        <f>Westchester!J14</f>
        <v>208</v>
      </c>
      <c r="BB12" s="260">
        <f>Westchester!K14</f>
        <v>2</v>
      </c>
      <c r="BC12" s="176">
        <f>Westchester!L14</f>
        <v>5457</v>
      </c>
      <c r="BD12" s="294">
        <f>'Culver City'!B14</f>
        <v>219</v>
      </c>
      <c r="BE12" s="176">
        <f>'Culver City'!C14</f>
        <v>144</v>
      </c>
      <c r="BF12" s="294">
        <f>'Culver City'!D14</f>
        <v>818</v>
      </c>
      <c r="BG12" s="176">
        <f>'Culver City'!E14</f>
        <v>304</v>
      </c>
      <c r="BH12" s="176">
        <f>'Culver City'!F14</f>
        <v>79</v>
      </c>
      <c r="BI12" s="294">
        <f>'Culver City'!G14</f>
        <v>248</v>
      </c>
      <c r="BJ12" s="294">
        <f>'Culver City'!H14</f>
        <v>62</v>
      </c>
      <c r="BK12" s="294">
        <f>'Culver City'!I14</f>
        <v>94</v>
      </c>
      <c r="BL12" s="294">
        <f>'Culver City'!J14</f>
        <v>1652</v>
      </c>
      <c r="BM12" s="176">
        <f>'Culver City'!K14</f>
        <v>3587</v>
      </c>
      <c r="BN12" s="176">
        <f>'Marina Del Rey'!B14</f>
        <v>453</v>
      </c>
      <c r="BO12" s="174">
        <f>SUM(H12,K12,S12,AE12,AR12,BC12,BM12,BN12)</f>
        <v>15578</v>
      </c>
    </row>
    <row r="13" spans="1:75" s="41" customFormat="1">
      <c r="A13" s="324"/>
      <c r="B13" s="177">
        <f>'Los Angeles County'!B15</f>
        <v>8.3000000000000004E-2</v>
      </c>
      <c r="C13" s="177">
        <f>'Los Angeles City'!B15</f>
        <v>9.1999999999999998E-2</v>
      </c>
      <c r="D13" s="87">
        <f>'Playa Del Rey'!B15</f>
        <v>4.9000000000000002E-2</v>
      </c>
      <c r="E13" s="87">
        <f>'Playa Del Rey'!C15</f>
        <v>0.06</v>
      </c>
      <c r="F13" s="87">
        <f>'Playa Del Rey'!D15</f>
        <v>9.4E-2</v>
      </c>
      <c r="G13" s="87">
        <f>'Playa Del Rey'!E15</f>
        <v>4.2999999999999997E-2</v>
      </c>
      <c r="H13" s="177">
        <f>'Playa Del Rey'!F15</f>
        <v>6.2349824410079475E-2</v>
      </c>
      <c r="I13" s="261">
        <f>'Playa Vista'!B15</f>
        <v>0.11</v>
      </c>
      <c r="J13" s="261">
        <f>'Playa Vista'!C15</f>
        <v>3.7999999999999999E-2</v>
      </c>
      <c r="K13" s="177">
        <f>'Playa Vista'!D15</f>
        <v>8.8334604073630321E-2</v>
      </c>
      <c r="L13" s="261">
        <f>'Del Rey'!B15</f>
        <v>7.2999999999999995E-2</v>
      </c>
      <c r="M13" s="261">
        <f>'Del Rey'!C15</f>
        <v>2.3E-2</v>
      </c>
      <c r="N13" s="261">
        <f>'Del Rey'!D15</f>
        <v>0.05</v>
      </c>
      <c r="O13" s="87">
        <f>'Del Rey'!E15</f>
        <v>4.5999999999999999E-2</v>
      </c>
      <c r="P13" s="261">
        <f>'Del Rey'!F15</f>
        <v>3.2000000000000001E-2</v>
      </c>
      <c r="Q13" s="87">
        <f>'Del Rey'!G15</f>
        <v>3.4000000000000002E-2</v>
      </c>
      <c r="R13" s="261">
        <f>'Del Rey'!H15</f>
        <v>6.2E-2</v>
      </c>
      <c r="S13" s="177">
        <f>'Del Rey'!I15</f>
        <v>4.323893677120301E-2</v>
      </c>
      <c r="T13" s="162">
        <f>'Mar Vista'!B15</f>
        <v>2.5000000000000001E-2</v>
      </c>
      <c r="U13" s="162">
        <f>'Mar Vista'!C15</f>
        <v>8.9999999999999993E-3</v>
      </c>
      <c r="V13" s="162">
        <f>'Mar Vista'!D15</f>
        <v>1.7999999999999999E-2</v>
      </c>
      <c r="W13" s="261">
        <f>'Mar Vista'!E15</f>
        <v>2.1000000000000001E-2</v>
      </c>
      <c r="X13" s="261">
        <f>'Mar Vista'!F15</f>
        <v>7.0999999999999994E-2</v>
      </c>
      <c r="Y13" s="162">
        <f>'Mar Vista'!G15</f>
        <v>3.2000000000000001E-2</v>
      </c>
      <c r="Z13" s="162">
        <f>'Mar Vista'!H15</f>
        <v>1.7000000000000001E-2</v>
      </c>
      <c r="AA13" s="261">
        <f>'Mar Vista'!I15</f>
        <v>4.3999999999999997E-2</v>
      </c>
      <c r="AB13" s="261">
        <f>'Mar Vista'!J15</f>
        <v>3.9E-2</v>
      </c>
      <c r="AC13" s="261">
        <f>'Mar Vista'!K15</f>
        <v>4.9000000000000002E-2</v>
      </c>
      <c r="AD13" s="261">
        <f>'Mar Vista'!L15</f>
        <v>4.5999999999999999E-2</v>
      </c>
      <c r="AE13" s="177">
        <f>'Mar Vista'!M15</f>
        <v>3.2912499035766631E-2</v>
      </c>
      <c r="AF13" s="177">
        <f>'Mar Vista'!N15</f>
        <v>4.4439237738206808E-2</v>
      </c>
      <c r="AG13" s="162">
        <f>Venice!B15</f>
        <v>2.1000000000000001E-2</v>
      </c>
      <c r="AH13" s="261">
        <f>Venice!C15</f>
        <v>0.11899999999999999</v>
      </c>
      <c r="AI13" s="261">
        <f>Venice!D15</f>
        <v>0.10299999999999999</v>
      </c>
      <c r="AJ13" s="162">
        <f>Venice!E15</f>
        <v>3.5000000000000003E-2</v>
      </c>
      <c r="AK13" s="162">
        <f>Venice!F15</f>
        <v>3.2000000000000001E-2</v>
      </c>
      <c r="AL13" s="162">
        <f>Venice!G15</f>
        <v>3.4000000000000002E-2</v>
      </c>
      <c r="AM13" s="162">
        <f>Venice!H15</f>
        <v>1.7000000000000001E-2</v>
      </c>
      <c r="AN13" s="162">
        <f>Venice!I15</f>
        <v>2.8000000000000001E-2</v>
      </c>
      <c r="AO13" s="162">
        <f>Venice!J15</f>
        <v>0.03</v>
      </c>
      <c r="AP13" s="162">
        <f>Venice!K15</f>
        <v>4.9000000000000002E-2</v>
      </c>
      <c r="AQ13" s="162">
        <f>Venice!L15</f>
        <v>3.5000000000000003E-2</v>
      </c>
      <c r="AR13" s="177">
        <f>Venice!M15</f>
        <v>4.8265786483415403E-2</v>
      </c>
      <c r="AS13" s="162">
        <f>Westchester!B15</f>
        <v>3.5000000000000003E-2</v>
      </c>
      <c r="AT13" s="261">
        <f>Westchester!C15</f>
        <v>0.49399999999999999</v>
      </c>
      <c r="AU13" s="162">
        <f>Westchester!D15</f>
        <v>2.5999999999999999E-2</v>
      </c>
      <c r="AV13" s="162">
        <f>Westchester!E15</f>
        <v>4.7E-2</v>
      </c>
      <c r="AW13" s="162">
        <f>Westchester!F15</f>
        <v>3.3000000000000002E-2</v>
      </c>
      <c r="AX13" s="162">
        <f>Westchester!G15</f>
        <v>4.8000000000000001E-2</v>
      </c>
      <c r="AY13" s="261">
        <f>Westchester!H15</f>
        <v>0.32200000000000001</v>
      </c>
      <c r="AZ13" s="261">
        <f>Westchester!I15</f>
        <v>0.53900000000000003</v>
      </c>
      <c r="BA13" s="261">
        <f>Westchester!J15</f>
        <v>8.5000000000000006E-2</v>
      </c>
      <c r="BB13" s="261">
        <f>Westchester!K15</f>
        <v>0.5</v>
      </c>
      <c r="BC13" s="177">
        <f>Westchester!L15</f>
        <v>0.15535500768661389</v>
      </c>
      <c r="BD13" s="295">
        <f>'Culver City'!B15</f>
        <v>4.8227262717463117E-2</v>
      </c>
      <c r="BE13" s="177">
        <f>'Culver City'!C15</f>
        <v>3.1135135135135134E-2</v>
      </c>
      <c r="BF13" s="295">
        <f>'Culver City'!D15</f>
        <v>0.20207509881422925</v>
      </c>
      <c r="BG13" s="177">
        <f>'Culver City'!E15</f>
        <v>5.009062448508815E-2</v>
      </c>
      <c r="BH13" s="177">
        <f>'Culver City'!F15</f>
        <v>2.2965116279069768E-2</v>
      </c>
      <c r="BI13" s="295">
        <f>'Culver City'!G15</f>
        <v>4.7646493756003841E-2</v>
      </c>
      <c r="BJ13" s="295">
        <f>'Culver City'!H15</f>
        <v>2.7E-2</v>
      </c>
      <c r="BK13" s="295">
        <f>'Culver City'!I15</f>
        <v>3.2000000000000001E-2</v>
      </c>
      <c r="BL13" s="295">
        <f>'Culver City'!J15</f>
        <v>0.28052300899983018</v>
      </c>
      <c r="BM13" s="177">
        <f>'Culver City'!K15</f>
        <v>9.1999999999999998E-2</v>
      </c>
      <c r="BN13" s="177">
        <f>'Marina Del Rey'!B15</f>
        <v>5.0999999999999997E-2</v>
      </c>
      <c r="BO13" s="183">
        <f>BO12/BO$6</f>
        <v>7.3566496972902518E-2</v>
      </c>
    </row>
    <row r="14" spans="1:75" s="27" customFormat="1" ht="30">
      <c r="A14" s="27" t="s">
        <v>63</v>
      </c>
      <c r="B14" s="178"/>
      <c r="C14" s="178"/>
      <c r="H14" s="178"/>
      <c r="I14" s="262"/>
      <c r="J14" s="262"/>
      <c r="K14" s="178"/>
      <c r="L14" s="262"/>
      <c r="M14" s="262"/>
      <c r="N14" s="262"/>
      <c r="P14" s="262"/>
      <c r="R14" s="262"/>
      <c r="S14" s="178"/>
      <c r="T14" s="163">
        <f>'Mar Vista'!B16</f>
        <v>0</v>
      </c>
      <c r="U14" s="163">
        <f>'Mar Vista'!C16</f>
        <v>0</v>
      </c>
      <c r="V14" s="163">
        <f>'Mar Vista'!D16</f>
        <v>0</v>
      </c>
      <c r="W14" s="262">
        <f>'Mar Vista'!E16</f>
        <v>0</v>
      </c>
      <c r="X14" s="262">
        <f>'Mar Vista'!F16</f>
        <v>0</v>
      </c>
      <c r="Y14" s="163">
        <f>'Mar Vista'!G16</f>
        <v>0</v>
      </c>
      <c r="Z14" s="163">
        <f>'Mar Vista'!H16</f>
        <v>0</v>
      </c>
      <c r="AA14" s="262">
        <f>'Mar Vista'!I16</f>
        <v>0</v>
      </c>
      <c r="AB14" s="262">
        <f>'Mar Vista'!J16</f>
        <v>0</v>
      </c>
      <c r="AC14" s="262">
        <f>'Mar Vista'!K16</f>
        <v>0</v>
      </c>
      <c r="AD14" s="262">
        <f>'Mar Vista'!L16</f>
        <v>0</v>
      </c>
      <c r="AE14" s="178">
        <f>'Mar Vista'!M16</f>
        <v>0</v>
      </c>
      <c r="AF14" s="178">
        <f>'Mar Vista'!N16</f>
        <v>0</v>
      </c>
      <c r="AG14" s="163">
        <f>Venice!B16</f>
        <v>0</v>
      </c>
      <c r="AH14" s="262">
        <f>Venice!C16</f>
        <v>0</v>
      </c>
      <c r="AI14" s="262">
        <f>Venice!D16</f>
        <v>0</v>
      </c>
      <c r="AJ14" s="163">
        <f>Venice!E16</f>
        <v>0</v>
      </c>
      <c r="AK14" s="163">
        <f>Venice!F16</f>
        <v>0</v>
      </c>
      <c r="AL14" s="163">
        <f>Venice!G16</f>
        <v>0</v>
      </c>
      <c r="AM14" s="163">
        <f>Venice!H16</f>
        <v>0</v>
      </c>
      <c r="AN14" s="163">
        <f>Venice!I16</f>
        <v>0</v>
      </c>
      <c r="AO14" s="163">
        <f>Venice!J16</f>
        <v>0</v>
      </c>
      <c r="AP14" s="163">
        <f>Venice!K16</f>
        <v>0</v>
      </c>
      <c r="AQ14" s="163">
        <f>Venice!L16</f>
        <v>0</v>
      </c>
      <c r="AR14" s="178">
        <f>Venice!M16</f>
        <v>0</v>
      </c>
      <c r="AS14" s="163">
        <f>Westchester!B16</f>
        <v>0</v>
      </c>
      <c r="AT14" s="262">
        <f>Westchester!C16</f>
        <v>0</v>
      </c>
      <c r="AU14" s="163">
        <f>Westchester!D16</f>
        <v>0</v>
      </c>
      <c r="AV14" s="163">
        <f>Westchester!E16</f>
        <v>0</v>
      </c>
      <c r="AW14" s="163">
        <f>Westchester!F16</f>
        <v>0</v>
      </c>
      <c r="AX14" s="163">
        <f>Westchester!G16</f>
        <v>0</v>
      </c>
      <c r="AY14" s="262">
        <f>Westchester!H16</f>
        <v>0</v>
      </c>
      <c r="AZ14" s="262">
        <f>Westchester!I16</f>
        <v>0</v>
      </c>
      <c r="BA14" s="262">
        <f>Westchester!J16</f>
        <v>0</v>
      </c>
      <c r="BB14" s="262"/>
      <c r="BC14" s="178"/>
      <c r="BD14" s="296"/>
      <c r="BE14" s="178"/>
      <c r="BF14" s="296"/>
      <c r="BG14" s="178"/>
      <c r="BH14" s="178"/>
      <c r="BI14" s="296"/>
      <c r="BJ14" s="296"/>
      <c r="BK14" s="296"/>
      <c r="BL14" s="296"/>
      <c r="BM14" s="178"/>
      <c r="BN14" s="178"/>
      <c r="BO14" s="178"/>
    </row>
    <row r="15" spans="1:75" ht="15" customHeight="1">
      <c r="A15" s="324" t="s">
        <v>11</v>
      </c>
      <c r="B15" s="179">
        <f>'Los Angeles County'!B17</f>
        <v>5292966</v>
      </c>
      <c r="C15" s="179">
        <f>'Los Angeles City'!B17</f>
        <v>2031586</v>
      </c>
      <c r="D15" s="21">
        <f>'Playa Del Rey'!B17</f>
        <v>2999</v>
      </c>
      <c r="E15" s="21">
        <f>'Playa Del Rey'!C17</f>
        <v>4065</v>
      </c>
      <c r="F15" s="21">
        <f>'Playa Del Rey'!D17</f>
        <v>2825</v>
      </c>
      <c r="G15" s="21">
        <f>'Playa Del Rey'!E17</f>
        <v>2788</v>
      </c>
      <c r="H15" s="179">
        <f>'Playa Del Rey'!F17</f>
        <v>12677</v>
      </c>
      <c r="I15" s="263">
        <f>'Playa Vista'!B17</f>
        <v>3942</v>
      </c>
      <c r="J15" s="263">
        <f>'Playa Vista'!C17</f>
        <v>1534</v>
      </c>
      <c r="K15" s="179">
        <f>'Playa Vista'!D17</f>
        <v>5476</v>
      </c>
      <c r="L15" s="263">
        <f>'Del Rey'!B17</f>
        <v>692</v>
      </c>
      <c r="M15" s="263">
        <f>'Del Rey'!C17</f>
        <v>2387</v>
      </c>
      <c r="N15" s="263">
        <f>'Del Rey'!D17</f>
        <v>2345</v>
      </c>
      <c r="O15" s="21">
        <f>'Del Rey'!E17</f>
        <v>3647</v>
      </c>
      <c r="P15" s="263">
        <f>'Del Rey'!F17</f>
        <v>3051</v>
      </c>
      <c r="Q15" s="21">
        <f>'Del Rey'!G17</f>
        <v>2431</v>
      </c>
      <c r="R15" s="263">
        <f>'Del Rey'!H17</f>
        <v>2331</v>
      </c>
      <c r="S15" s="179">
        <f>'Del Rey'!I17</f>
        <v>16884</v>
      </c>
      <c r="T15" s="164">
        <f>'Mar Vista'!B17</f>
        <v>3120</v>
      </c>
      <c r="U15" s="164">
        <f>'Mar Vista'!C17</f>
        <v>2819</v>
      </c>
      <c r="V15" s="164">
        <f>'Mar Vista'!D17</f>
        <v>2317</v>
      </c>
      <c r="W15" s="263">
        <f>'Mar Vista'!E17</f>
        <v>2655</v>
      </c>
      <c r="X15" s="263">
        <f>'Mar Vista'!F17</f>
        <v>1905</v>
      </c>
      <c r="Y15" s="164">
        <f>'Mar Vista'!G17</f>
        <v>2837</v>
      </c>
      <c r="Z15" s="164">
        <f>'Mar Vista'!H17</f>
        <v>3415</v>
      </c>
      <c r="AA15" s="263">
        <f>'Mar Vista'!I17</f>
        <v>1554</v>
      </c>
      <c r="AB15" s="263">
        <f>'Mar Vista'!J17</f>
        <v>2021</v>
      </c>
      <c r="AC15" s="263">
        <f>'Mar Vista'!K17</f>
        <v>2020</v>
      </c>
      <c r="AD15" s="263">
        <f>'Mar Vista'!L17</f>
        <v>2424</v>
      </c>
      <c r="AE15" s="179">
        <f>'Mar Vista'!M17</f>
        <v>27087</v>
      </c>
      <c r="AF15" s="179">
        <f>'Mar Vista'!N17</f>
        <v>8019</v>
      </c>
      <c r="AG15" s="164">
        <f>Venice!B17</f>
        <v>1869</v>
      </c>
      <c r="AH15" s="263">
        <f>Venice!C17</f>
        <v>2450</v>
      </c>
      <c r="AI15" s="263">
        <f>Venice!D17</f>
        <v>2527</v>
      </c>
      <c r="AJ15" s="164">
        <f>Venice!E17</f>
        <v>2784</v>
      </c>
      <c r="AK15" s="164">
        <f>Venice!F17</f>
        <v>2538</v>
      </c>
      <c r="AL15" s="164">
        <f>Venice!G17</f>
        <v>2038</v>
      </c>
      <c r="AM15" s="164">
        <f>Venice!H17</f>
        <v>2330</v>
      </c>
      <c r="AN15" s="164">
        <f>Venice!I17</f>
        <v>2553</v>
      </c>
      <c r="AO15" s="164">
        <f>Venice!J17</f>
        <v>3757</v>
      </c>
      <c r="AP15" s="164">
        <f>Venice!K17</f>
        <v>3419</v>
      </c>
      <c r="AQ15" s="164">
        <f>Venice!L17</f>
        <v>3880</v>
      </c>
      <c r="AR15" s="179">
        <f>Venice!M17</f>
        <v>30145</v>
      </c>
      <c r="AS15" s="164">
        <f>Westchester!B17</f>
        <v>4291</v>
      </c>
      <c r="AT15" s="263">
        <f>Westchester!C17</f>
        <v>1637</v>
      </c>
      <c r="AU15" s="164">
        <f>Westchester!D17</f>
        <v>3330</v>
      </c>
      <c r="AV15" s="164">
        <f>Westchester!E17</f>
        <v>3964</v>
      </c>
      <c r="AW15" s="164">
        <f>Westchester!F17</f>
        <v>4354</v>
      </c>
      <c r="AX15" s="164">
        <f>Westchester!G17</f>
        <v>2172</v>
      </c>
      <c r="AY15" s="263">
        <f>Westchester!H17</f>
        <v>903</v>
      </c>
      <c r="AZ15" s="263">
        <f>Westchester!I17</f>
        <v>290</v>
      </c>
      <c r="BA15" s="263">
        <f>Westchester!J17</f>
        <v>1732</v>
      </c>
      <c r="BB15" s="263">
        <f>Westchester!K17</f>
        <v>1</v>
      </c>
      <c r="BC15" s="179">
        <f>Westchester!L17</f>
        <v>22674</v>
      </c>
      <c r="BD15" s="297">
        <f>'Culver City'!B17</f>
        <v>3096</v>
      </c>
      <c r="BE15" s="179">
        <f>'Culver City'!C17</f>
        <v>3642</v>
      </c>
      <c r="BF15" s="297">
        <f>'Culver City'!D17</f>
        <v>2352</v>
      </c>
      <c r="BG15" s="179">
        <f>'Culver City'!E17</f>
        <v>4198</v>
      </c>
      <c r="BH15" s="179">
        <f>'Culver City'!F17</f>
        <v>2589</v>
      </c>
      <c r="BI15" s="297">
        <f>'Culver City'!G17</f>
        <v>3154</v>
      </c>
      <c r="BJ15" s="297">
        <f>'Culver City'!H17</f>
        <v>1553</v>
      </c>
      <c r="BK15" s="297">
        <f>'Culver City'!I17</f>
        <v>2014</v>
      </c>
      <c r="BL15" s="297">
        <f>'Culver City'!J17</f>
        <v>2916</v>
      </c>
      <c r="BM15" s="179">
        <f>'Culver City'!K17</f>
        <v>25408</v>
      </c>
      <c r="BN15" s="179">
        <f>'Marina Del Rey'!B17</f>
        <v>7408</v>
      </c>
      <c r="BO15" s="174">
        <f>SUM(H15,K15,S15,AE15,AR15,BC15,BM15,BN15)</f>
        <v>147759</v>
      </c>
    </row>
    <row r="16" spans="1:75" s="41" customFormat="1">
      <c r="A16" s="324"/>
      <c r="B16" s="180">
        <f>'Los Angeles County'!B18</f>
        <v>0.53900000000000003</v>
      </c>
      <c r="C16" s="180">
        <f>'Los Angeles City'!B18</f>
        <v>0.53600000000000003</v>
      </c>
      <c r="D16" s="88">
        <f>'Playa Del Rey'!B18</f>
        <v>0.78100000000000003</v>
      </c>
      <c r="E16" s="88">
        <f>'Playa Del Rey'!C18</f>
        <v>0.77400000000000002</v>
      </c>
      <c r="F16" s="88">
        <f>'Playa Del Rey'!D18</f>
        <v>0.70899999999999996</v>
      </c>
      <c r="G16" s="88">
        <f>'Playa Del Rey'!E18</f>
        <v>0.88300000000000001</v>
      </c>
      <c r="H16" s="180">
        <f>'Playa Del Rey'!F18</f>
        <v>0.78103628858357466</v>
      </c>
      <c r="I16" s="264">
        <f>'Playa Vista'!B18</f>
        <v>0.60899999999999999</v>
      </c>
      <c r="J16" s="264">
        <f>'Playa Vista'!C18</f>
        <v>0.56599999999999995</v>
      </c>
      <c r="K16" s="180">
        <f>'Playa Vista'!D18</f>
        <v>0.59644918854155315</v>
      </c>
      <c r="L16" s="264">
        <f>'Del Rey'!B18</f>
        <v>0.58799999999999997</v>
      </c>
      <c r="M16" s="264">
        <f>'Del Rey'!C18</f>
        <v>0.56499999999999995</v>
      </c>
      <c r="N16" s="264">
        <f>'Del Rey'!D18</f>
        <v>0.60299999999999998</v>
      </c>
      <c r="O16" s="88">
        <f>'Del Rey'!E18</f>
        <v>0.76400000000000001</v>
      </c>
      <c r="P16" s="264">
        <f>'Del Rey'!F18</f>
        <v>0.61099999999999999</v>
      </c>
      <c r="Q16" s="88">
        <f>'Del Rey'!G18</f>
        <v>0.72599999999999998</v>
      </c>
      <c r="R16" s="264">
        <f>'Del Rey'!H18</f>
        <v>0.44800000000000001</v>
      </c>
      <c r="S16" s="180">
        <f>'Del Rey'!I18</f>
        <v>0.61142898529731293</v>
      </c>
      <c r="T16" s="165">
        <f>'Mar Vista'!B18</f>
        <v>0.69199999999999995</v>
      </c>
      <c r="U16" s="165">
        <f>'Mar Vista'!C18</f>
        <v>0.83099999999999996</v>
      </c>
      <c r="V16" s="165">
        <f>'Mar Vista'!D18</f>
        <v>0.78900000000000003</v>
      </c>
      <c r="W16" s="264">
        <f>'Mar Vista'!E18</f>
        <v>0.59299999999999997</v>
      </c>
      <c r="X16" s="264">
        <f>'Mar Vista'!F18</f>
        <v>0.61699999999999999</v>
      </c>
      <c r="Y16" s="165">
        <f>'Mar Vista'!G18</f>
        <v>0.73199999999999998</v>
      </c>
      <c r="Z16" s="165">
        <f>'Mar Vista'!H18</f>
        <v>0.78400000000000003</v>
      </c>
      <c r="AA16" s="264">
        <f>'Mar Vista'!I18</f>
        <v>0.64500000000000002</v>
      </c>
      <c r="AB16" s="264">
        <f>'Mar Vista'!J18</f>
        <v>0.59799999999999998</v>
      </c>
      <c r="AC16" s="264">
        <f>'Mar Vista'!K18</f>
        <v>0.68700000000000006</v>
      </c>
      <c r="AD16" s="264">
        <f>'Mar Vista'!L18</f>
        <v>0.59499999999999997</v>
      </c>
      <c r="AE16" s="180">
        <f>'Mar Vista'!M18</f>
        <v>0.69648504795453958</v>
      </c>
      <c r="AF16" s="180">
        <f>'Mar Vista'!N18</f>
        <v>0.62628865979381443</v>
      </c>
      <c r="AG16" s="165">
        <f>Venice!B18</f>
        <v>0.85099999999999998</v>
      </c>
      <c r="AH16" s="264">
        <f>Venice!C18</f>
        <v>0.66</v>
      </c>
      <c r="AI16" s="264">
        <f>Venice!D18</f>
        <v>0.68400000000000005</v>
      </c>
      <c r="AJ16" s="165">
        <f>Venice!E18</f>
        <v>0.878</v>
      </c>
      <c r="AK16" s="165">
        <f>Venice!F18</f>
        <v>0.88</v>
      </c>
      <c r="AL16" s="165">
        <f>Venice!G18</f>
        <v>0.84499999999999997</v>
      </c>
      <c r="AM16" s="165">
        <f>Venice!H18</f>
        <v>0.83199999999999996</v>
      </c>
      <c r="AN16" s="165">
        <f>Venice!I18</f>
        <v>0.82199999999999995</v>
      </c>
      <c r="AO16" s="165">
        <f>Venice!J18</f>
        <v>0.88900000000000001</v>
      </c>
      <c r="AP16" s="165">
        <f>Venice!K18</f>
        <v>0.77400000000000002</v>
      </c>
      <c r="AQ16" s="165">
        <f>Venice!L18</f>
        <v>0.89500000000000002</v>
      </c>
      <c r="AR16" s="180">
        <f>Venice!M18</f>
        <v>0.81556733942968451</v>
      </c>
      <c r="AS16" s="165">
        <f>Westchester!B18</f>
        <v>0.79500000000000004</v>
      </c>
      <c r="AT16" s="264">
        <f>Westchester!C18</f>
        <v>0.29299999999999998</v>
      </c>
      <c r="AU16" s="165">
        <f>Westchester!D18</f>
        <v>0.83099999999999996</v>
      </c>
      <c r="AV16" s="165">
        <f>Westchester!E18</f>
        <v>0.78300000000000003</v>
      </c>
      <c r="AW16" s="165">
        <f>Westchester!F18</f>
        <v>0.80700000000000005</v>
      </c>
      <c r="AX16" s="165">
        <f>Westchester!G18</f>
        <v>0.72299999999999998</v>
      </c>
      <c r="AY16" s="264">
        <f>Westchester!H18</f>
        <v>0.36299999999999999</v>
      </c>
      <c r="AZ16" s="264">
        <f>Westchester!I18</f>
        <v>0.189</v>
      </c>
      <c r="BA16" s="264">
        <f>Westchester!J18</f>
        <v>0.70499999999999996</v>
      </c>
      <c r="BB16" s="264">
        <f>Westchester!K18</f>
        <v>0.25</v>
      </c>
      <c r="BC16" s="180">
        <f>Westchester!L18</f>
        <v>0.64550475431304444</v>
      </c>
      <c r="BD16" s="298">
        <f>'Culver City'!B18</f>
        <v>0.68178815238934154</v>
      </c>
      <c r="BE16" s="180">
        <f>'Culver City'!C18</f>
        <v>0.7874594594594595</v>
      </c>
      <c r="BF16" s="295">
        <f>'Culver City'!D18</f>
        <v>0.5810276679841897</v>
      </c>
      <c r="BG16" s="180">
        <f>'Culver City'!E18</f>
        <v>0.69171197890921077</v>
      </c>
      <c r="BH16" s="180">
        <f>'Culver City'!F18</f>
        <v>0.75261627906976747</v>
      </c>
      <c r="BI16" s="298">
        <f>'Culver City'!G18</f>
        <v>0.60595581171950053</v>
      </c>
      <c r="BJ16" s="298">
        <f>'Culver City'!H18</f>
        <v>0.68100000000000005</v>
      </c>
      <c r="BK16" s="298">
        <f>'Culver City'!I18</f>
        <v>0.68</v>
      </c>
      <c r="BL16" s="298">
        <f>'Culver City'!J18</f>
        <v>0.49516046867040242</v>
      </c>
      <c r="BM16" s="180">
        <f>'Culver City'!K18</f>
        <v>0.65300000000000002</v>
      </c>
      <c r="BN16" s="180">
        <f>'Marina Del Rey'!B18</f>
        <v>0.83599999999999997</v>
      </c>
      <c r="BO16" s="183">
        <f>BO15/BO$6</f>
        <v>0.69778611029779836</v>
      </c>
    </row>
    <row r="17" spans="1:68" ht="15" customHeight="1">
      <c r="A17" s="324" t="s">
        <v>12</v>
      </c>
      <c r="B17" s="179">
        <f>'Los Angeles County'!B19</f>
        <v>948337</v>
      </c>
      <c r="C17" s="179">
        <f>'Los Angeles City'!B19</f>
        <v>402448</v>
      </c>
      <c r="D17" s="21">
        <f>'Playa Del Rey'!B19</f>
        <v>237</v>
      </c>
      <c r="E17" s="21">
        <f>'Playa Del Rey'!C19</f>
        <v>432</v>
      </c>
      <c r="F17" s="21">
        <f>'Playa Del Rey'!D19</f>
        <v>473</v>
      </c>
      <c r="G17" s="21">
        <f>'Playa Del Rey'!E19</f>
        <v>167</v>
      </c>
      <c r="H17" s="179">
        <f>'Playa Del Rey'!F19</f>
        <v>1309</v>
      </c>
      <c r="I17" s="263">
        <f>'Playa Vista'!B19</f>
        <v>903</v>
      </c>
      <c r="J17" s="263">
        <f>'Playa Vista'!C19</f>
        <v>141</v>
      </c>
      <c r="K17" s="179">
        <f>'Playa Vista'!D19</f>
        <v>1044</v>
      </c>
      <c r="L17" s="263">
        <f>'Del Rey'!B19</f>
        <v>108</v>
      </c>
      <c r="M17" s="263">
        <f>'Del Rey'!C19</f>
        <v>152</v>
      </c>
      <c r="N17" s="263">
        <f>'Del Rey'!D19</f>
        <v>257</v>
      </c>
      <c r="O17" s="21">
        <f>'Del Rey'!E19</f>
        <v>309</v>
      </c>
      <c r="P17" s="263">
        <f>'Del Rey'!F19</f>
        <v>231</v>
      </c>
      <c r="Q17" s="21">
        <f>'Del Rey'!G19</f>
        <v>176</v>
      </c>
      <c r="R17" s="263">
        <f>'Del Rey'!H19</f>
        <v>383</v>
      </c>
      <c r="S17" s="179">
        <f>'Del Rey'!I19</f>
        <v>1616</v>
      </c>
      <c r="T17" s="164">
        <f>'Mar Vista'!B19</f>
        <v>182</v>
      </c>
      <c r="U17" s="164">
        <f>'Mar Vista'!C19</f>
        <v>63</v>
      </c>
      <c r="V17" s="164">
        <f>'Mar Vista'!D19</f>
        <v>80</v>
      </c>
      <c r="W17" s="263">
        <f>'Mar Vista'!E19</f>
        <v>155</v>
      </c>
      <c r="X17" s="263">
        <f>'Mar Vista'!F19</f>
        <v>268</v>
      </c>
      <c r="Y17" s="164">
        <f>'Mar Vista'!G19</f>
        <v>186</v>
      </c>
      <c r="Z17" s="164">
        <f>'Mar Vista'!H19</f>
        <v>123</v>
      </c>
      <c r="AA17" s="263">
        <f>'Mar Vista'!I19</f>
        <v>152</v>
      </c>
      <c r="AB17" s="263">
        <f>'Mar Vista'!J19</f>
        <v>183</v>
      </c>
      <c r="AC17" s="263">
        <f>'Mar Vista'!K19</f>
        <v>177</v>
      </c>
      <c r="AD17" s="263">
        <f>'Mar Vista'!L19</f>
        <v>238</v>
      </c>
      <c r="AE17" s="179">
        <f>'Mar Vista'!M19</f>
        <v>1807</v>
      </c>
      <c r="AF17" s="179">
        <f>'Mar Vista'!N19</f>
        <v>750</v>
      </c>
      <c r="AG17" s="164">
        <f>Venice!B19</f>
        <v>76</v>
      </c>
      <c r="AH17" s="263">
        <f>Venice!C19</f>
        <v>504</v>
      </c>
      <c r="AI17" s="263">
        <f>Venice!D19</f>
        <v>471</v>
      </c>
      <c r="AJ17" s="164">
        <f>Venice!E19</f>
        <v>163</v>
      </c>
      <c r="AK17" s="164">
        <f>Venice!F19</f>
        <v>153</v>
      </c>
      <c r="AL17" s="164">
        <f>Venice!G19</f>
        <v>115</v>
      </c>
      <c r="AM17" s="164">
        <f>Venice!H19</f>
        <v>100</v>
      </c>
      <c r="AN17" s="164">
        <f>Venice!I19</f>
        <v>144</v>
      </c>
      <c r="AO17" s="164">
        <f>Venice!J19</f>
        <v>163</v>
      </c>
      <c r="AP17" s="164">
        <f>Venice!K19</f>
        <v>285</v>
      </c>
      <c r="AQ17" s="164">
        <f>Venice!L19</f>
        <v>221</v>
      </c>
      <c r="AR17" s="179">
        <f>Venice!M19</f>
        <v>2395</v>
      </c>
      <c r="AS17" s="164">
        <f>Westchester!B19</f>
        <v>297</v>
      </c>
      <c r="AT17" s="263">
        <f>Westchester!C19</f>
        <v>3020</v>
      </c>
      <c r="AU17" s="164">
        <f>Westchester!D19</f>
        <v>160</v>
      </c>
      <c r="AV17" s="164">
        <f>Westchester!E19</f>
        <v>351</v>
      </c>
      <c r="AW17" s="164">
        <f>Westchester!F19</f>
        <v>271</v>
      </c>
      <c r="AX17" s="164">
        <f>Westchester!G19</f>
        <v>206</v>
      </c>
      <c r="AY17" s="263">
        <f>Westchester!H19</f>
        <v>927</v>
      </c>
      <c r="AZ17" s="263">
        <f>Westchester!I19</f>
        <v>898</v>
      </c>
      <c r="BA17" s="263">
        <f>Westchester!J19</f>
        <v>256</v>
      </c>
      <c r="BB17" s="263">
        <f>Westchester!K19</f>
        <v>2</v>
      </c>
      <c r="BC17" s="179">
        <f>Westchester!L19</f>
        <v>6388</v>
      </c>
      <c r="BD17" s="297">
        <f>'Culver City'!B19</f>
        <v>303</v>
      </c>
      <c r="BE17" s="179">
        <f>'Culver City'!C19</f>
        <v>212</v>
      </c>
      <c r="BF17" s="297">
        <f>'Culver City'!D19</f>
        <v>957</v>
      </c>
      <c r="BG17" s="179">
        <f>'Culver City'!E19</f>
        <v>438</v>
      </c>
      <c r="BH17" s="179">
        <f>'Culver City'!F19</f>
        <v>127</v>
      </c>
      <c r="BI17" s="297">
        <f>'Culver City'!G19</f>
        <v>326</v>
      </c>
      <c r="BJ17" s="297">
        <f>'Culver City'!H19</f>
        <v>99</v>
      </c>
      <c r="BK17" s="297">
        <f>'Culver City'!I19</f>
        <v>128</v>
      </c>
      <c r="BL17" s="297">
        <f>'Culver City'!J19</f>
        <v>1877</v>
      </c>
      <c r="BM17" s="179">
        <f>'Culver City'!K19</f>
        <v>4431</v>
      </c>
      <c r="BN17" s="179">
        <f>'Marina Del Rey'!B19</f>
        <v>592</v>
      </c>
      <c r="BO17" s="174">
        <f>SUM(H17,K17,S17,AE17,AR17,BC17,BM17,BN17)</f>
        <v>19582</v>
      </c>
    </row>
    <row r="18" spans="1:68" s="41" customFormat="1">
      <c r="A18" s="324"/>
      <c r="B18" s="180">
        <f>'Los Angeles County'!B20</f>
        <v>9.7000000000000003E-2</v>
      </c>
      <c r="C18" s="180">
        <f>'Los Angeles City'!B20</f>
        <v>0.106</v>
      </c>
      <c r="D18" s="88">
        <f>'Playa Del Rey'!B20</f>
        <v>6.2E-2</v>
      </c>
      <c r="E18" s="88">
        <f>'Playa Del Rey'!C20</f>
        <v>8.2000000000000003E-2</v>
      </c>
      <c r="F18" s="88">
        <f>'Playa Del Rey'!D20</f>
        <v>0.11899999999999999</v>
      </c>
      <c r="G18" s="88">
        <f>'Playa Del Rey'!E20</f>
        <v>5.2999999999999999E-2</v>
      </c>
      <c r="H18" s="180">
        <f>'Playa Del Rey'!F20</f>
        <v>8.0648142443472362E-2</v>
      </c>
      <c r="I18" s="264">
        <f>'Playa Vista'!B20</f>
        <v>0.14000000000000001</v>
      </c>
      <c r="J18" s="264">
        <f>'Playa Vista'!C20</f>
        <v>5.1999999999999998E-2</v>
      </c>
      <c r="K18" s="180">
        <f>'Playa Vista'!D20</f>
        <v>0.11371310314780525</v>
      </c>
      <c r="L18" s="264">
        <f>'Del Rey'!B20</f>
        <v>9.1999999999999998E-2</v>
      </c>
      <c r="M18" s="264">
        <f>'Del Rey'!C20</f>
        <v>3.5999999999999997E-2</v>
      </c>
      <c r="N18" s="264">
        <f>'Del Rey'!D20</f>
        <v>6.6000000000000003E-2</v>
      </c>
      <c r="O18" s="88">
        <f>'Del Rey'!E20</f>
        <v>6.5000000000000002E-2</v>
      </c>
      <c r="P18" s="264">
        <f>'Del Rey'!F20</f>
        <v>4.5999999999999999E-2</v>
      </c>
      <c r="Q18" s="88">
        <f>'Del Rey'!G20</f>
        <v>5.2999999999999999E-2</v>
      </c>
      <c r="R18" s="264">
        <f>'Del Rey'!H20</f>
        <v>7.3999999999999996E-2</v>
      </c>
      <c r="S18" s="180">
        <f>'Del Rey'!I20</f>
        <v>5.8521040052147463E-2</v>
      </c>
      <c r="T18" s="165">
        <f>'Mar Vista'!B20</f>
        <v>0.04</v>
      </c>
      <c r="U18" s="165">
        <f>'Mar Vista'!C20</f>
        <v>1.9E-2</v>
      </c>
      <c r="V18" s="165">
        <f>'Mar Vista'!D20</f>
        <v>2.7E-2</v>
      </c>
      <c r="W18" s="264">
        <f>'Mar Vista'!E20</f>
        <v>3.5000000000000003E-2</v>
      </c>
      <c r="X18" s="264">
        <f>'Mar Vista'!F20</f>
        <v>8.6999999999999994E-2</v>
      </c>
      <c r="Y18" s="165">
        <f>'Mar Vista'!G20</f>
        <v>4.8000000000000001E-2</v>
      </c>
      <c r="Z18" s="165">
        <f>'Mar Vista'!H20</f>
        <v>2.8000000000000001E-2</v>
      </c>
      <c r="AA18" s="264">
        <f>'Mar Vista'!I20</f>
        <v>6.3E-2</v>
      </c>
      <c r="AB18" s="264">
        <f>'Mar Vista'!J20</f>
        <v>5.3999999999999999E-2</v>
      </c>
      <c r="AC18" s="264">
        <f>'Mar Vista'!K20</f>
        <v>0.06</v>
      </c>
      <c r="AD18" s="264">
        <f>'Mar Vista'!L20</f>
        <v>5.8000000000000003E-2</v>
      </c>
      <c r="AE18" s="180">
        <f>'Mar Vista'!M20</f>
        <v>4.6463191998148669E-2</v>
      </c>
      <c r="AF18" s="180">
        <f>'Mar Vista'!N20</f>
        <v>5.8575445173383318E-2</v>
      </c>
      <c r="AG18" s="165">
        <f>Venice!B20</f>
        <v>3.5000000000000003E-2</v>
      </c>
      <c r="AH18" s="264">
        <f>Venice!C20</f>
        <v>0.13600000000000001</v>
      </c>
      <c r="AI18" s="264">
        <f>Venice!D20</f>
        <v>0.127</v>
      </c>
      <c r="AJ18" s="165">
        <f>Venice!E20</f>
        <v>5.0999999999999997E-2</v>
      </c>
      <c r="AK18" s="165">
        <f>Venice!F20</f>
        <v>5.2999999999999999E-2</v>
      </c>
      <c r="AL18" s="165">
        <f>Venice!G20</f>
        <v>4.8000000000000001E-2</v>
      </c>
      <c r="AM18" s="165">
        <f>Venice!H20</f>
        <v>3.5999999999999997E-2</v>
      </c>
      <c r="AN18" s="165">
        <f>Venice!I20</f>
        <v>4.5999999999999999E-2</v>
      </c>
      <c r="AO18" s="165">
        <f>Venice!J20</f>
        <v>3.9E-2</v>
      </c>
      <c r="AP18" s="165">
        <f>Venice!K20</f>
        <v>6.5000000000000002E-2</v>
      </c>
      <c r="AQ18" s="165">
        <f>Venice!L20</f>
        <v>5.0999999999999997E-2</v>
      </c>
      <c r="AR18" s="180">
        <f>Venice!M20</f>
        <v>6.4796277257724147E-2</v>
      </c>
      <c r="AS18" s="165">
        <f>Westchester!B20</f>
        <v>5.5E-2</v>
      </c>
      <c r="AT18" s="264">
        <f>Westchester!C20</f>
        <v>0.54</v>
      </c>
      <c r="AU18" s="165">
        <f>Westchester!D20</f>
        <v>0.04</v>
      </c>
      <c r="AV18" s="165">
        <f>Westchester!E20</f>
        <v>6.9000000000000006E-2</v>
      </c>
      <c r="AW18" s="165">
        <f>Westchester!F20</f>
        <v>0.05</v>
      </c>
      <c r="AX18" s="165">
        <f>Westchester!G20</f>
        <v>6.9000000000000006E-2</v>
      </c>
      <c r="AY18" s="264">
        <f>Westchester!H20</f>
        <v>0.372</v>
      </c>
      <c r="AZ18" s="264">
        <f>Westchester!I20</f>
        <v>0.58599999999999997</v>
      </c>
      <c r="BA18" s="264">
        <f>Westchester!J20</f>
        <v>0.104</v>
      </c>
      <c r="BB18" s="264">
        <f>Westchester!K20</f>
        <v>0.5</v>
      </c>
      <c r="BC18" s="180">
        <f>Westchester!L20</f>
        <v>0.18185959118601605</v>
      </c>
      <c r="BD18" s="298">
        <f>'Culver City'!B20</f>
        <v>6.6725390883065408E-2</v>
      </c>
      <c r="BE18" s="180">
        <f>'Culver City'!C20</f>
        <v>4.583783783783784E-2</v>
      </c>
      <c r="BF18" s="298">
        <f>'Culver City'!D20</f>
        <v>0.23641304347826086</v>
      </c>
      <c r="BG18" s="180">
        <f>'Culver City'!E20</f>
        <v>7.2170044488383586E-2</v>
      </c>
      <c r="BH18" s="180">
        <f>'Culver City'!F20</f>
        <v>3.6918604651162791E-2</v>
      </c>
      <c r="BI18" s="298">
        <f>'Culver City'!G20</f>
        <v>6.2632084534101823E-2</v>
      </c>
      <c r="BJ18" s="298">
        <f>'Culver City'!H20</f>
        <v>4.2999999999999997E-2</v>
      </c>
      <c r="BK18" s="298">
        <f>'Culver City'!I20</f>
        <v>4.2999999999999997E-2</v>
      </c>
      <c r="BL18" s="298">
        <f>'Culver City'!J20</f>
        <v>0.31872983528612669</v>
      </c>
      <c r="BM18" s="180">
        <f>'Culver City'!K20</f>
        <v>0.114</v>
      </c>
      <c r="BN18" s="180">
        <f>'Marina Del Rey'!B20</f>
        <v>6.7000000000000004E-2</v>
      </c>
      <c r="BO18" s="183">
        <f>BO17/BO$6</f>
        <v>9.247523069221833E-2</v>
      </c>
    </row>
    <row r="19" spans="1:68" ht="15" customHeight="1">
      <c r="A19" s="324" t="s">
        <v>25</v>
      </c>
      <c r="B19" s="179">
        <f>'Los Angeles County'!B21</f>
        <v>140764</v>
      </c>
      <c r="C19" s="179">
        <f>'Los Angeles City'!B21</f>
        <v>54236</v>
      </c>
      <c r="D19" s="21">
        <f>'Playa Del Rey'!B21</f>
        <v>40</v>
      </c>
      <c r="E19" s="21">
        <f>'Playa Del Rey'!C21</f>
        <v>51</v>
      </c>
      <c r="F19" s="21">
        <f>'Playa Del Rey'!D21</f>
        <v>57</v>
      </c>
      <c r="G19" s="21">
        <f>'Playa Del Rey'!E21</f>
        <v>29</v>
      </c>
      <c r="H19" s="179">
        <f>'Playa Del Rey'!F21</f>
        <v>177</v>
      </c>
      <c r="I19" s="263">
        <f>'Playa Vista'!B21</f>
        <v>82</v>
      </c>
      <c r="J19" s="263">
        <f>'Playa Vista'!C21</f>
        <v>23</v>
      </c>
      <c r="K19" s="179">
        <f>'Playa Vista'!D21</f>
        <v>105</v>
      </c>
      <c r="L19" s="263">
        <f>'Del Rey'!B21</f>
        <v>209</v>
      </c>
      <c r="M19" s="263">
        <f>'Del Rey'!C21</f>
        <v>74</v>
      </c>
      <c r="N19" s="263">
        <f>'Del Rey'!D21</f>
        <v>76</v>
      </c>
      <c r="O19" s="21">
        <f>'Del Rey'!E21</f>
        <v>41</v>
      </c>
      <c r="P19" s="263">
        <f>'Del Rey'!F21</f>
        <v>60</v>
      </c>
      <c r="Q19" s="21">
        <f>'Del Rey'!G21</f>
        <v>51</v>
      </c>
      <c r="R19" s="263">
        <f>'Del Rey'!H21</f>
        <v>95</v>
      </c>
      <c r="S19" s="179">
        <f>'Del Rey'!I21</f>
        <v>606</v>
      </c>
      <c r="T19" s="164">
        <f>'Mar Vista'!B21</f>
        <v>43</v>
      </c>
      <c r="U19" s="164">
        <f>'Mar Vista'!C21</f>
        <v>32</v>
      </c>
      <c r="V19" s="164">
        <f>'Mar Vista'!D21</f>
        <v>24</v>
      </c>
      <c r="W19" s="263">
        <f>'Mar Vista'!E21</f>
        <v>49</v>
      </c>
      <c r="X19" s="263">
        <f>'Mar Vista'!F21</f>
        <v>68</v>
      </c>
      <c r="Y19" s="164">
        <f>'Mar Vista'!G21</f>
        <v>66</v>
      </c>
      <c r="Z19" s="164">
        <f>'Mar Vista'!H21</f>
        <v>72</v>
      </c>
      <c r="AA19" s="263">
        <f>'Mar Vista'!I21</f>
        <v>57</v>
      </c>
      <c r="AB19" s="263">
        <f>'Mar Vista'!J21</f>
        <v>100</v>
      </c>
      <c r="AC19" s="263">
        <f>'Mar Vista'!K21</f>
        <v>53</v>
      </c>
      <c r="AD19" s="263">
        <f>'Mar Vista'!L21</f>
        <v>101</v>
      </c>
      <c r="AE19" s="179">
        <f>'Mar Vista'!M21</f>
        <v>665</v>
      </c>
      <c r="AF19" s="179">
        <f>'Mar Vista'!N21</f>
        <v>311</v>
      </c>
      <c r="AG19" s="164">
        <f>Venice!B21</f>
        <v>23</v>
      </c>
      <c r="AH19" s="263">
        <f>Venice!C21</f>
        <v>70</v>
      </c>
      <c r="AI19" s="263">
        <f>Venice!D21</f>
        <v>86</v>
      </c>
      <c r="AJ19" s="164">
        <f>Venice!E21</f>
        <v>63</v>
      </c>
      <c r="AK19" s="164">
        <f>Venice!F21</f>
        <v>63</v>
      </c>
      <c r="AL19" s="164">
        <f>Venice!G21</f>
        <v>45</v>
      </c>
      <c r="AM19" s="164">
        <f>Venice!H21</f>
        <v>65</v>
      </c>
      <c r="AN19" s="164">
        <f>Venice!I21</f>
        <v>62</v>
      </c>
      <c r="AO19" s="164">
        <f>Venice!J21</f>
        <v>51</v>
      </c>
      <c r="AP19" s="164">
        <f>Venice!K21</f>
        <v>57</v>
      </c>
      <c r="AQ19" s="164">
        <f>Venice!L21</f>
        <v>48</v>
      </c>
      <c r="AR19" s="179">
        <f>Venice!M21</f>
        <v>633</v>
      </c>
      <c r="AS19" s="164">
        <f>Westchester!B21</f>
        <v>59</v>
      </c>
      <c r="AT19" s="263">
        <f>Westchester!C21</f>
        <v>89</v>
      </c>
      <c r="AU19" s="164">
        <f>Westchester!D21</f>
        <v>44</v>
      </c>
      <c r="AV19" s="164">
        <f>Westchester!E21</f>
        <v>73</v>
      </c>
      <c r="AW19" s="164">
        <f>Westchester!F21</f>
        <v>66</v>
      </c>
      <c r="AX19" s="164">
        <f>Westchester!G21</f>
        <v>39</v>
      </c>
      <c r="AY19" s="263">
        <f>Westchester!H21</f>
        <v>56</v>
      </c>
      <c r="AZ19" s="263">
        <f>Westchester!I21</f>
        <v>26</v>
      </c>
      <c r="BA19" s="263">
        <f>Westchester!J21</f>
        <v>33</v>
      </c>
      <c r="BB19" s="263">
        <f>Westchester!K21</f>
        <v>0</v>
      </c>
      <c r="BC19" s="179">
        <f>Westchester!L21</f>
        <v>485</v>
      </c>
      <c r="BD19" s="297">
        <f>'Culver City'!B21</f>
        <v>66</v>
      </c>
      <c r="BE19" s="179">
        <f>'Culver City'!C21</f>
        <v>46</v>
      </c>
      <c r="BF19" s="297">
        <f>'Culver City'!D21</f>
        <v>65</v>
      </c>
      <c r="BG19" s="179">
        <f>'Culver City'!E21</f>
        <v>80</v>
      </c>
      <c r="BH19" s="179">
        <f>'Culver City'!F21</f>
        <v>37</v>
      </c>
      <c r="BI19" s="297">
        <f>'Culver City'!G21</f>
        <v>69</v>
      </c>
      <c r="BJ19" s="297">
        <f>'Culver City'!H21</f>
        <v>39</v>
      </c>
      <c r="BK19" s="297">
        <f>'Culver City'!I21</f>
        <v>64</v>
      </c>
      <c r="BL19" s="297">
        <f>'Culver City'!J21</f>
        <v>104</v>
      </c>
      <c r="BM19" s="179">
        <f>'Culver City'!K21</f>
        <v>570</v>
      </c>
      <c r="BN19" s="179">
        <f>'Marina Del Rey'!B21</f>
        <v>117</v>
      </c>
      <c r="BO19" s="174">
        <f>SUM(H19,K19,S19,AE19,AR19,BC19,BM19,BN19)</f>
        <v>3358</v>
      </c>
    </row>
    <row r="20" spans="1:68" s="41" customFormat="1">
      <c r="A20" s="324"/>
      <c r="B20" s="180">
        <f>'Los Angeles County'!B22</f>
        <v>1.4E-2</v>
      </c>
      <c r="C20" s="180">
        <f>'Los Angeles City'!B22</f>
        <v>1.4E-2</v>
      </c>
      <c r="D20" s="88">
        <f>'Playa Del Rey'!B22</f>
        <v>0.01</v>
      </c>
      <c r="E20" s="88">
        <f>'Playa Del Rey'!C22</f>
        <v>0.01</v>
      </c>
      <c r="F20" s="88">
        <f>'Playa Del Rey'!D22</f>
        <v>1.4E-2</v>
      </c>
      <c r="G20" s="88">
        <f>'Playa Del Rey'!E22</f>
        <v>8.9999999999999993E-3</v>
      </c>
      <c r="H20" s="180">
        <f>'Playa Del Rey'!F22</f>
        <v>1.0905058221921015E-2</v>
      </c>
      <c r="I20" s="264">
        <f>'Playa Vista'!B22</f>
        <v>1.2999999999999999E-2</v>
      </c>
      <c r="J20" s="264">
        <f>'Playa Vista'!C22</f>
        <v>8.4839542604205082E-3</v>
      </c>
      <c r="K20" s="180">
        <f>'Playa Vista'!D22</f>
        <v>1.1436662672911447E-2</v>
      </c>
      <c r="L20" s="264">
        <f>'Del Rey'!B22</f>
        <v>2.5000000000000001E-2</v>
      </c>
      <c r="M20" s="264">
        <f>'Del Rey'!C22</f>
        <v>1.7999999999999999E-2</v>
      </c>
      <c r="N20" s="264">
        <f>'Del Rey'!D22</f>
        <v>0.02</v>
      </c>
      <c r="O20" s="88">
        <f>'Del Rey'!E22</f>
        <v>8.9999999999999993E-3</v>
      </c>
      <c r="P20" s="264">
        <f>'Del Rey'!F22</f>
        <v>1.2E-2</v>
      </c>
      <c r="Q20" s="88">
        <f>'Del Rey'!G22</f>
        <v>1.4999999999999999E-2</v>
      </c>
      <c r="R20" s="264">
        <f>'Del Rey'!H22</f>
        <v>1.7999999999999999E-2</v>
      </c>
      <c r="S20" s="180">
        <f>'Del Rey'!I22</f>
        <v>2.1945390019555297E-2</v>
      </c>
      <c r="T20" s="165">
        <f>'Mar Vista'!B22</f>
        <v>0.01</v>
      </c>
      <c r="U20" s="165">
        <f>'Mar Vista'!C22</f>
        <v>8.9999999999999993E-3</v>
      </c>
      <c r="V20" s="165">
        <f>'Mar Vista'!D22</f>
        <v>8.0000000000000002E-3</v>
      </c>
      <c r="W20" s="264">
        <f>'Mar Vista'!E22</f>
        <v>1.0999999999999999E-2</v>
      </c>
      <c r="X20" s="264">
        <f>'Mar Vista'!F22</f>
        <v>2.1999999999999999E-2</v>
      </c>
      <c r="Y20" s="165">
        <f>'Mar Vista'!G22</f>
        <v>1.7000000000000001E-2</v>
      </c>
      <c r="Z20" s="165">
        <f>'Mar Vista'!H22</f>
        <v>1.7000000000000001E-2</v>
      </c>
      <c r="AA20" s="264">
        <f>'Mar Vista'!I22</f>
        <v>2.4E-2</v>
      </c>
      <c r="AB20" s="264">
        <f>'Mar Vista'!J22</f>
        <v>0.03</v>
      </c>
      <c r="AC20" s="264">
        <f>'Mar Vista'!K22</f>
        <v>1.7999999999999999E-2</v>
      </c>
      <c r="AD20" s="264">
        <f>'Mar Vista'!L22</f>
        <v>2.5000000000000001E-2</v>
      </c>
      <c r="AE20" s="180">
        <f>'Mar Vista'!M22</f>
        <v>1.7099071764675632E-2</v>
      </c>
      <c r="AF20" s="180">
        <f>'Mar Vista'!N22</f>
        <v>2.428928459856295E-2</v>
      </c>
      <c r="AG20" s="165">
        <f>Venice!B22</f>
        <v>0.01</v>
      </c>
      <c r="AH20" s="264">
        <f>Venice!C22</f>
        <v>1.9E-2</v>
      </c>
      <c r="AI20" s="264">
        <f>Venice!D22</f>
        <v>2.3E-2</v>
      </c>
      <c r="AJ20" s="165">
        <f>Venice!E22</f>
        <v>0.02</v>
      </c>
      <c r="AK20" s="165">
        <f>Venice!F22</f>
        <v>2.1999999999999999E-2</v>
      </c>
      <c r="AL20" s="165">
        <f>Venice!G22</f>
        <v>1.9E-2</v>
      </c>
      <c r="AM20" s="165">
        <f>Venice!H22</f>
        <v>2.3E-2</v>
      </c>
      <c r="AN20" s="165">
        <f>Venice!I22</f>
        <v>0.02</v>
      </c>
      <c r="AO20" s="165">
        <f>Venice!J22</f>
        <v>1.2E-2</v>
      </c>
      <c r="AP20" s="165">
        <f>Venice!K22</f>
        <v>1.2999999999999999E-2</v>
      </c>
      <c r="AQ20" s="165">
        <f>Venice!L22</f>
        <v>1.0999999999999999E-2</v>
      </c>
      <c r="AR20" s="180">
        <f>Venice!M22</f>
        <v>1.7125696661436068E-2</v>
      </c>
      <c r="AS20" s="165">
        <f>Westchester!B22</f>
        <v>1.0999999999999999E-2</v>
      </c>
      <c r="AT20" s="264">
        <f>Westchester!C22</f>
        <v>1.6E-2</v>
      </c>
      <c r="AU20" s="165">
        <f>Westchester!D22</f>
        <v>1.0999999999999999E-2</v>
      </c>
      <c r="AV20" s="165">
        <f>Westchester!E22</f>
        <v>1.4E-2</v>
      </c>
      <c r="AW20" s="165">
        <f>Westchester!F22</f>
        <v>1.2E-2</v>
      </c>
      <c r="AX20" s="165">
        <f>Westchester!G22</f>
        <v>1.2999999999999999E-2</v>
      </c>
      <c r="AY20" s="264">
        <f>Westchester!H22</f>
        <v>2.1999999999999999E-2</v>
      </c>
      <c r="AZ20" s="264">
        <f>Westchester!I22</f>
        <v>1.7000000000000001E-2</v>
      </c>
      <c r="BA20" s="264">
        <f>Westchester!J22</f>
        <v>1.2999999999999999E-2</v>
      </c>
      <c r="BB20" s="264">
        <f>Westchester!K22</f>
        <v>0</v>
      </c>
      <c r="BC20" s="180">
        <f>Westchester!L22</f>
        <v>1.3807436087228833E-2</v>
      </c>
      <c r="BD20" s="298">
        <f>'Culver City'!B22</f>
        <v>1.4534243558687513E-2</v>
      </c>
      <c r="BE20" s="180">
        <f>'Culver City'!C22</f>
        <v>9.945945945945946E-3</v>
      </c>
      <c r="BF20" s="298">
        <f>'Culver City'!D22</f>
        <v>1.6057312252964428E-2</v>
      </c>
      <c r="BG20" s="180">
        <f>'Culver City'!E22</f>
        <v>1.3181743285549514E-2</v>
      </c>
      <c r="BH20" s="180">
        <f>'Culver City'!F22</f>
        <v>1.0755813953488373E-2</v>
      </c>
      <c r="BI20" s="298">
        <f>'Culver City'!G22</f>
        <v>1.3256484149855908E-2</v>
      </c>
      <c r="BJ20" s="298">
        <f>'Culver City'!H22</f>
        <v>1.7000000000000001E-2</v>
      </c>
      <c r="BK20" s="298">
        <f>'Culver City'!I22</f>
        <v>2.1999999999999999E-2</v>
      </c>
      <c r="BL20" s="298">
        <f>'Culver City'!J22</f>
        <v>1.7660044150110375E-2</v>
      </c>
      <c r="BM20" s="180">
        <f>'Culver City'!K22</f>
        <v>1.4999999999999999E-2</v>
      </c>
      <c r="BN20" s="180">
        <f>'Marina Del Rey'!B22</f>
        <v>1.2999999999999999E-2</v>
      </c>
      <c r="BO20" s="183">
        <f>BO19/BO$6</f>
        <v>1.5858023933432192E-2</v>
      </c>
    </row>
    <row r="21" spans="1:68" ht="15" customHeight="1">
      <c r="A21" s="324" t="s">
        <v>14</v>
      </c>
      <c r="B21" s="179">
        <f>'Los Angeles County'!B23</f>
        <v>1497960</v>
      </c>
      <c r="C21" s="179">
        <f>'Los Angeles City'!B23</f>
        <v>483585</v>
      </c>
      <c r="D21" s="21">
        <f>'Playa Del Rey'!B23</f>
        <v>647</v>
      </c>
      <c r="E21" s="21">
        <f>'Playa Del Rey'!C23</f>
        <v>792</v>
      </c>
      <c r="F21" s="21">
        <f>'Playa Del Rey'!D23</f>
        <v>664</v>
      </c>
      <c r="G21" s="21">
        <f>'Playa Del Rey'!E23</f>
        <v>224</v>
      </c>
      <c r="H21" s="179">
        <f>'Playa Del Rey'!F23</f>
        <v>2327</v>
      </c>
      <c r="I21" s="263">
        <f>'Playa Vista'!B23</f>
        <v>1674</v>
      </c>
      <c r="J21" s="263">
        <f>'Playa Vista'!C23</f>
        <v>680</v>
      </c>
      <c r="K21" s="179">
        <f>'Playa Vista'!D23</f>
        <v>2354</v>
      </c>
      <c r="L21" s="263">
        <f>'Del Rey'!B23</f>
        <v>230</v>
      </c>
      <c r="M21" s="263">
        <f>'Del Rey'!C23</f>
        <v>416</v>
      </c>
      <c r="N21" s="263">
        <f>'Del Rey'!D23</f>
        <v>505</v>
      </c>
      <c r="O21" s="21">
        <f>'Del Rey'!E23</f>
        <v>747</v>
      </c>
      <c r="P21" s="263">
        <f>'Del Rey'!F23</f>
        <v>1191</v>
      </c>
      <c r="Q21" s="21">
        <f>'Del Rey'!G23</f>
        <v>544</v>
      </c>
      <c r="R21" s="263">
        <f>'Del Rey'!H23</f>
        <v>460</v>
      </c>
      <c r="S21" s="179">
        <f>'Del Rey'!I23</f>
        <v>4093</v>
      </c>
      <c r="T21" s="164">
        <f>'Mar Vista'!B23</f>
        <v>1084</v>
      </c>
      <c r="U21" s="164">
        <f>'Mar Vista'!C23</f>
        <v>507</v>
      </c>
      <c r="V21" s="164">
        <f>'Mar Vista'!D23</f>
        <v>550</v>
      </c>
      <c r="W21" s="263">
        <f>'Mar Vista'!E23</f>
        <v>1689</v>
      </c>
      <c r="X21" s="263">
        <f>'Mar Vista'!F23</f>
        <v>587</v>
      </c>
      <c r="Y21" s="164">
        <f>'Mar Vista'!G23</f>
        <v>586</v>
      </c>
      <c r="Z21" s="164">
        <f>'Mar Vista'!H23</f>
        <v>500</v>
      </c>
      <c r="AA21" s="263">
        <f>'Mar Vista'!I23</f>
        <v>281</v>
      </c>
      <c r="AB21" s="263">
        <f>'Mar Vista'!J23</f>
        <v>389</v>
      </c>
      <c r="AC21" s="263">
        <f>'Mar Vista'!K23</f>
        <v>417</v>
      </c>
      <c r="AD21" s="263">
        <f>'Mar Vista'!L23</f>
        <v>423</v>
      </c>
      <c r="AE21" s="179">
        <f>'Mar Vista'!M23</f>
        <v>7013</v>
      </c>
      <c r="AF21" s="179">
        <f>'Mar Vista'!N23</f>
        <v>1510</v>
      </c>
      <c r="AG21" s="164">
        <f>Venice!B23</f>
        <v>182</v>
      </c>
      <c r="AH21" s="263">
        <f>Venice!C23</f>
        <v>146</v>
      </c>
      <c r="AI21" s="263">
        <f>Venice!D23</f>
        <v>180</v>
      </c>
      <c r="AJ21" s="164">
        <f>Venice!E23</f>
        <v>204</v>
      </c>
      <c r="AK21" s="164">
        <f>Venice!F23</f>
        <v>189</v>
      </c>
      <c r="AL21" s="164">
        <f>Venice!G23</f>
        <v>142</v>
      </c>
      <c r="AM21" s="164">
        <f>Venice!H23</f>
        <v>189</v>
      </c>
      <c r="AN21" s="164">
        <f>Venice!I23</f>
        <v>265</v>
      </c>
      <c r="AO21" s="164">
        <f>Venice!J23</f>
        <v>273</v>
      </c>
      <c r="AP21" s="164">
        <f>Venice!K23</f>
        <v>712</v>
      </c>
      <c r="AQ21" s="164">
        <f>Venice!L23</f>
        <v>278</v>
      </c>
      <c r="AR21" s="179">
        <f>Venice!M23</f>
        <v>2760</v>
      </c>
      <c r="AS21" s="164">
        <f>Westchester!B23</f>
        <v>760</v>
      </c>
      <c r="AT21" s="263">
        <f>Westchester!C23</f>
        <v>726</v>
      </c>
      <c r="AU21" s="164">
        <f>Westchester!D23</f>
        <v>546</v>
      </c>
      <c r="AV21" s="164">
        <f>Westchester!E23</f>
        <v>768</v>
      </c>
      <c r="AW21" s="164">
        <f>Westchester!F23</f>
        <v>825</v>
      </c>
      <c r="AX21" s="164">
        <f>Westchester!G23</f>
        <v>533</v>
      </c>
      <c r="AY21" s="263">
        <f>Westchester!H23</f>
        <v>313</v>
      </c>
      <c r="AZ21" s="263">
        <f>Westchester!I23</f>
        <v>177</v>
      </c>
      <c r="BA21" s="263">
        <f>Westchester!J23</f>
        <v>376</v>
      </c>
      <c r="BB21" s="263">
        <f>Westchester!K23</f>
        <v>0</v>
      </c>
      <c r="BC21" s="179">
        <f>Westchester!L23</f>
        <v>5024</v>
      </c>
      <c r="BD21" s="297">
        <f>'Culver City'!B23</f>
        <v>654</v>
      </c>
      <c r="BE21" s="179">
        <f>'Culver City'!C23</f>
        <v>725</v>
      </c>
      <c r="BF21" s="297">
        <f>'Culver City'!D23</f>
        <v>775</v>
      </c>
      <c r="BG21" s="179">
        <f>'Culver City'!E23</f>
        <v>1351</v>
      </c>
      <c r="BH21" s="179">
        <f>'Culver City'!F23</f>
        <v>607</v>
      </c>
      <c r="BI21" s="297">
        <f>'Culver City'!G23</f>
        <v>1143</v>
      </c>
      <c r="BJ21" s="297">
        <f>'Culver City'!H23</f>
        <v>307</v>
      </c>
      <c r="BK21" s="297">
        <f>'Culver City'!I23</f>
        <v>301</v>
      </c>
      <c r="BL21" s="297">
        <f>'Culver City'!J23</f>
        <v>1076</v>
      </c>
      <c r="BM21" s="179">
        <f>'Culver City'!K23</f>
        <v>6906</v>
      </c>
      <c r="BN21" s="179">
        <f>'Marina Del Rey'!B23</f>
        <v>935</v>
      </c>
      <c r="BO21" s="174">
        <f>SUM(H21,K21,S21,AE21,AR21,BC21,BM21,BN21)</f>
        <v>31412</v>
      </c>
    </row>
    <row r="22" spans="1:68" s="41" customFormat="1">
      <c r="A22" s="324"/>
      <c r="B22" s="180">
        <f>'Los Angeles County'!B24</f>
        <v>0.153</v>
      </c>
      <c r="C22" s="180">
        <f>'Los Angeles City'!B24</f>
        <v>0.128</v>
      </c>
      <c r="D22" s="88">
        <f>'Playa Del Rey'!B24</f>
        <v>0.16900000000000001</v>
      </c>
      <c r="E22" s="88">
        <f>'Playa Del Rey'!C24</f>
        <v>0.151</v>
      </c>
      <c r="F22" s="88">
        <f>'Playa Del Rey'!D24</f>
        <v>0.16700000000000001</v>
      </c>
      <c r="G22" s="88">
        <f>'Playa Del Rey'!E24</f>
        <v>7.0999999999999994E-2</v>
      </c>
      <c r="H22" s="180">
        <f>'Playa Del Rey'!F24</f>
        <v>0.14336762984412543</v>
      </c>
      <c r="I22" s="264">
        <f>'Playa Vista'!B24</f>
        <v>0.25900000000000001</v>
      </c>
      <c r="J22" s="264">
        <f>'Playa Vista'!C24</f>
        <v>0.251</v>
      </c>
      <c r="K22" s="180">
        <f>'Playa Vista'!D24</f>
        <v>0.25639908506698617</v>
      </c>
      <c r="L22" s="264">
        <f>'Del Rey'!B24</f>
        <v>0.19500000000000001</v>
      </c>
      <c r="M22" s="264">
        <f>'Del Rey'!C24</f>
        <v>9.8000000000000004E-2</v>
      </c>
      <c r="N22" s="264">
        <f>'Del Rey'!D24</f>
        <v>0.13</v>
      </c>
      <c r="O22" s="88">
        <f>'Del Rey'!E24</f>
        <v>0.156</v>
      </c>
      <c r="P22" s="264">
        <f>'Del Rey'!F24</f>
        <v>0.23899999999999999</v>
      </c>
      <c r="Q22" s="88">
        <f>'Del Rey'!G24</f>
        <v>0.16200000000000001</v>
      </c>
      <c r="R22" s="264">
        <f>'Del Rey'!H24</f>
        <v>8.7999999999999995E-2</v>
      </c>
      <c r="S22" s="180">
        <f>'Del Rey'!I24</f>
        <v>0.14822191641920765</v>
      </c>
      <c r="T22" s="165">
        <f>'Mar Vista'!B24</f>
        <v>0.24099999999999999</v>
      </c>
      <c r="U22" s="165">
        <f>'Mar Vista'!C24</f>
        <v>0.15</v>
      </c>
      <c r="V22" s="165">
        <f>'Mar Vista'!D24</f>
        <v>0.187</v>
      </c>
      <c r="W22" s="264">
        <f>'Mar Vista'!E24</f>
        <v>0.377</v>
      </c>
      <c r="X22" s="264">
        <f>'Mar Vista'!F24</f>
        <v>0.19</v>
      </c>
      <c r="Y22" s="165">
        <f>'Mar Vista'!G24</f>
        <v>0.151</v>
      </c>
      <c r="Z22" s="165">
        <f>'Mar Vista'!H24</f>
        <v>0.115</v>
      </c>
      <c r="AA22" s="264">
        <f>'Mar Vista'!I24</f>
        <v>0.11700000000000001</v>
      </c>
      <c r="AB22" s="264">
        <f>'Mar Vista'!J24</f>
        <v>0.115</v>
      </c>
      <c r="AC22" s="264">
        <f>'Mar Vista'!K24</f>
        <v>0.14199999999999999</v>
      </c>
      <c r="AD22" s="264">
        <f>'Mar Vista'!L24</f>
        <v>0.104</v>
      </c>
      <c r="AE22" s="180">
        <f>'Mar Vista'!M24</f>
        <v>0.18032449667018077</v>
      </c>
      <c r="AF22" s="180">
        <f>'Mar Vista'!N24</f>
        <v>0.11793189628241174</v>
      </c>
      <c r="AG22" s="165">
        <f>Venice!B24</f>
        <v>8.3000000000000004E-2</v>
      </c>
      <c r="AH22" s="264">
        <f>Venice!C24</f>
        <v>3.9E-2</v>
      </c>
      <c r="AI22" s="264">
        <f>Venice!D24</f>
        <v>4.9000000000000002E-2</v>
      </c>
      <c r="AJ22" s="165">
        <f>Venice!E24</f>
        <v>6.4000000000000001E-2</v>
      </c>
      <c r="AK22" s="165">
        <f>Venice!F24</f>
        <v>6.6000000000000003E-2</v>
      </c>
      <c r="AL22" s="165">
        <f>Venice!G24</f>
        <v>5.8999999999999997E-2</v>
      </c>
      <c r="AM22" s="165">
        <f>Venice!H24</f>
        <v>6.7000000000000004E-2</v>
      </c>
      <c r="AN22" s="165">
        <f>Venice!I24</f>
        <v>8.5000000000000006E-2</v>
      </c>
      <c r="AO22" s="165">
        <f>Venice!J24</f>
        <v>6.5000000000000002E-2</v>
      </c>
      <c r="AP22" s="165">
        <f>Venice!K24</f>
        <v>0.161</v>
      </c>
      <c r="AQ22" s="165">
        <f>Venice!L24</f>
        <v>6.4000000000000001E-2</v>
      </c>
      <c r="AR22" s="180">
        <f>Venice!M24</f>
        <v>7.4671284021427406E-2</v>
      </c>
      <c r="AS22" s="165">
        <f>Westchester!B24</f>
        <v>0.14099999999999999</v>
      </c>
      <c r="AT22" s="264">
        <f>Westchester!C24</f>
        <v>0.13</v>
      </c>
      <c r="AU22" s="165">
        <f>Westchester!D24</f>
        <v>0.13600000000000001</v>
      </c>
      <c r="AV22" s="165">
        <f>Westchester!E24</f>
        <v>0.152</v>
      </c>
      <c r="AW22" s="165">
        <f>Westchester!F24</f>
        <v>0.153</v>
      </c>
      <c r="AX22" s="165">
        <f>Westchester!G24</f>
        <v>0.17699999999999999</v>
      </c>
      <c r="AY22" s="264">
        <f>Westchester!H24</f>
        <v>0.126</v>
      </c>
      <c r="AZ22" s="264">
        <f>Westchester!I24</f>
        <v>0.115</v>
      </c>
      <c r="BA22" s="264">
        <f>Westchester!J24</f>
        <v>0.153</v>
      </c>
      <c r="BB22" s="264">
        <f>Westchester!K24</f>
        <v>0</v>
      </c>
      <c r="BC22" s="180">
        <f>Westchester!L24</f>
        <v>0.1430279564994591</v>
      </c>
      <c r="BD22" s="298">
        <f>'Culver City'!B24</f>
        <v>0.14402114071790353</v>
      </c>
      <c r="BE22" s="180">
        <f>'Culver City'!C24</f>
        <v>0.15675675675675677</v>
      </c>
      <c r="BF22" s="298">
        <f>'Culver City'!D24</f>
        <v>0.19145256916996048</v>
      </c>
      <c r="BG22" s="180">
        <f>'Culver City'!E24</f>
        <v>0.22260668973471742</v>
      </c>
      <c r="BH22" s="180">
        <f>'Culver City'!F24</f>
        <v>0.17645348837209301</v>
      </c>
      <c r="BI22" s="298">
        <f>'Culver City'!G24</f>
        <v>0.21959654178674351</v>
      </c>
      <c r="BJ22" s="298">
        <f>'Culver City'!H24</f>
        <v>0.13500000000000001</v>
      </c>
      <c r="BK22" s="298">
        <f>'Culver City'!I24</f>
        <v>0.10199999999999999</v>
      </c>
      <c r="BL22" s="298">
        <f>'Culver City'!J24</f>
        <v>0.18271353370691118</v>
      </c>
      <c r="BM22" s="180">
        <f>'Culver City'!K24</f>
        <v>0.17799999999999999</v>
      </c>
      <c r="BN22" s="180">
        <f>'Marina Del Rey'!B24</f>
        <v>0.105</v>
      </c>
      <c r="BO22" s="183">
        <f>BO21/BO$6</f>
        <v>0.14834194395383321</v>
      </c>
    </row>
    <row r="23" spans="1:68" ht="15" customHeight="1">
      <c r="A23" s="324" t="s">
        <v>15</v>
      </c>
      <c r="B23" s="179">
        <f>'Los Angeles County'!B25</f>
        <v>54169</v>
      </c>
      <c r="C23" s="179">
        <f>'Los Angeles City'!B25</f>
        <v>15031</v>
      </c>
      <c r="D23" s="21">
        <f>'Playa Del Rey'!B25</f>
        <v>27</v>
      </c>
      <c r="E23" s="21">
        <f>'Playa Del Rey'!C25</f>
        <v>43</v>
      </c>
      <c r="F23" s="21">
        <f>'Playa Del Rey'!D25</f>
        <v>33</v>
      </c>
      <c r="G23" s="21">
        <f>'Playa Del Rey'!E25</f>
        <v>13</v>
      </c>
      <c r="H23" s="179">
        <f>'Playa Del Rey'!F25</f>
        <v>116</v>
      </c>
      <c r="I23" s="263">
        <f>'Playa Vista'!B25</f>
        <v>41</v>
      </c>
      <c r="J23" s="263">
        <f>'Playa Vista'!C25</f>
        <v>17</v>
      </c>
      <c r="K23" s="179">
        <f>'Playa Vista'!D25</f>
        <v>58</v>
      </c>
      <c r="L23" s="263">
        <f>'Del Rey'!B25</f>
        <v>20</v>
      </c>
      <c r="M23" s="263">
        <f>'Del Rey'!C25</f>
        <v>33</v>
      </c>
      <c r="N23" s="263">
        <f>'Del Rey'!D25</f>
        <v>22</v>
      </c>
      <c r="O23" s="21">
        <f>'Del Rey'!E25</f>
        <v>22</v>
      </c>
      <c r="P23" s="263">
        <f>'Del Rey'!F25</f>
        <v>44</v>
      </c>
      <c r="Q23" s="21">
        <f>'Del Rey'!G25</f>
        <v>18</v>
      </c>
      <c r="R23" s="263">
        <f>'Del Rey'!H25</f>
        <v>47</v>
      </c>
      <c r="S23" s="179">
        <f>'Del Rey'!I25</f>
        <v>206</v>
      </c>
      <c r="T23" s="164">
        <f>'Mar Vista'!B25</f>
        <v>31</v>
      </c>
      <c r="U23" s="164">
        <f>'Mar Vista'!C25</f>
        <v>15</v>
      </c>
      <c r="V23" s="164">
        <f>'Mar Vista'!D25</f>
        <v>11</v>
      </c>
      <c r="W23" s="263">
        <f>'Mar Vista'!E25</f>
        <v>12</v>
      </c>
      <c r="X23" s="263">
        <f>'Mar Vista'!F25</f>
        <v>20</v>
      </c>
      <c r="Y23" s="164">
        <f>'Mar Vista'!G25</f>
        <v>13</v>
      </c>
      <c r="Z23" s="164">
        <f>'Mar Vista'!H25</f>
        <v>27</v>
      </c>
      <c r="AA23" s="263">
        <f>'Mar Vista'!I25</f>
        <v>2</v>
      </c>
      <c r="AB23" s="263">
        <f>'Mar Vista'!J25</f>
        <v>20</v>
      </c>
      <c r="AC23" s="263">
        <f>'Mar Vista'!K25</f>
        <v>19</v>
      </c>
      <c r="AD23" s="263">
        <f>'Mar Vista'!L25</f>
        <v>10</v>
      </c>
      <c r="AE23" s="179">
        <f>'Mar Vista'!M25</f>
        <v>180</v>
      </c>
      <c r="AF23" s="179">
        <f>'Mar Vista'!N25</f>
        <v>51</v>
      </c>
      <c r="AG23" s="164">
        <f>Venice!B25</f>
        <v>4</v>
      </c>
      <c r="AH23" s="263">
        <f>Venice!C25</f>
        <v>10</v>
      </c>
      <c r="AI23" s="263">
        <f>Venice!D25</f>
        <v>22</v>
      </c>
      <c r="AJ23" s="164">
        <f>Venice!E25</f>
        <v>12</v>
      </c>
      <c r="AK23" s="164">
        <f>Venice!F25</f>
        <v>12</v>
      </c>
      <c r="AL23" s="164">
        <f>Venice!G25</f>
        <v>9</v>
      </c>
      <c r="AM23" s="164">
        <f>Venice!H25</f>
        <v>11</v>
      </c>
      <c r="AN23" s="164">
        <f>Venice!I25</f>
        <v>12</v>
      </c>
      <c r="AO23" s="164">
        <f>Venice!J25</f>
        <v>17</v>
      </c>
      <c r="AP23" s="164">
        <f>Venice!K25</f>
        <v>20</v>
      </c>
      <c r="AQ23" s="164">
        <f>Venice!L25</f>
        <v>5</v>
      </c>
      <c r="AR23" s="179">
        <f>Venice!M25</f>
        <v>134</v>
      </c>
      <c r="AS23" s="164">
        <f>Westchester!B25</f>
        <v>22</v>
      </c>
      <c r="AT23" s="263">
        <f>Westchester!C25</f>
        <v>36</v>
      </c>
      <c r="AU23" s="164">
        <f>Westchester!D25</f>
        <v>26</v>
      </c>
      <c r="AV23" s="164">
        <f>Westchester!E25</f>
        <v>50</v>
      </c>
      <c r="AW23" s="164">
        <f>Westchester!F25</f>
        <v>35</v>
      </c>
      <c r="AX23" s="164">
        <f>Westchester!G25</f>
        <v>18</v>
      </c>
      <c r="AY23" s="263">
        <f>Westchester!H25</f>
        <v>33</v>
      </c>
      <c r="AZ23" s="263">
        <f>Westchester!I25</f>
        <v>13</v>
      </c>
      <c r="BA23" s="263">
        <f>Westchester!J25</f>
        <v>45</v>
      </c>
      <c r="BB23" s="263">
        <f>Westchester!K25</f>
        <v>0</v>
      </c>
      <c r="BC23" s="179">
        <f>Westchester!L25</f>
        <v>278</v>
      </c>
      <c r="BD23" s="297">
        <f>'Culver City'!B25</f>
        <v>53</v>
      </c>
      <c r="BE23" s="179">
        <f>'Culver City'!C25</f>
        <v>24</v>
      </c>
      <c r="BF23" s="297">
        <f>'Culver City'!D25</f>
        <v>29</v>
      </c>
      <c r="BG23" s="179">
        <f>'Culver City'!E25</f>
        <v>45</v>
      </c>
      <c r="BH23" s="179">
        <f>'Culver City'!F25</f>
        <v>19</v>
      </c>
      <c r="BI23" s="297">
        <f>'Culver City'!G25</f>
        <v>21</v>
      </c>
      <c r="BJ23" s="297">
        <f>'Culver City'!H25</f>
        <v>13</v>
      </c>
      <c r="BK23" s="297">
        <f>'Culver City'!I25</f>
        <v>27</v>
      </c>
      <c r="BL23" s="297">
        <f>'Culver City'!J25</f>
        <v>25</v>
      </c>
      <c r="BM23" s="179">
        <f>'Culver City'!K25</f>
        <v>255</v>
      </c>
      <c r="BN23" s="179">
        <f>'Marina Del Rey'!B25</f>
        <v>25</v>
      </c>
      <c r="BO23" s="174">
        <f>SUM(H23,K23,S23,AE23,AR23,BC23,BM23,BN23)</f>
        <v>1252</v>
      </c>
    </row>
    <row r="24" spans="1:68" s="41" customFormat="1">
      <c r="A24" s="324"/>
      <c r="B24" s="180">
        <f>'Los Angeles County'!B26</f>
        <v>6.0000000000000001E-3</v>
      </c>
      <c r="C24" s="180">
        <f>'Los Angeles City'!B26</f>
        <v>4.0000000000000001E-3</v>
      </c>
      <c r="D24" s="88">
        <f>'Playa Del Rey'!B26</f>
        <v>7.0000000000000007E-2</v>
      </c>
      <c r="E24" s="88">
        <f>'Playa Del Rey'!C26</f>
        <v>0.8</v>
      </c>
      <c r="F24" s="88">
        <f>'Playa Del Rey'!D26</f>
        <v>8.0000000000000002E-3</v>
      </c>
      <c r="G24" s="88">
        <f>'Playa Del Rey'!E26</f>
        <v>4.0000000000000001E-3</v>
      </c>
      <c r="H24" s="180">
        <f>'Playa Del Rey'!F26</f>
        <v>7.1468178177561455E-3</v>
      </c>
      <c r="I24" s="264">
        <f>'Playa Vista'!B26</f>
        <v>6.0000000000000001E-3</v>
      </c>
      <c r="J24" s="264">
        <f>'Playa Vista'!C26</f>
        <v>6.0000000000000001E-3</v>
      </c>
      <c r="K24" s="180">
        <f>'Playa Vista'!D26</f>
        <v>6.3173946193225139E-3</v>
      </c>
      <c r="L24" s="264">
        <f>'Del Rey'!B26</f>
        <v>1.7000000000000001E-2</v>
      </c>
      <c r="M24" s="264">
        <f>'Del Rey'!C26</f>
        <v>8.0000000000000002E-3</v>
      </c>
      <c r="N24" s="264">
        <f>'Del Rey'!D26</f>
        <v>6.0000000000000001E-3</v>
      </c>
      <c r="O24" s="88">
        <f>'Del Rey'!E26</f>
        <v>5.0000000000000001E-3</v>
      </c>
      <c r="P24" s="264">
        <f>'Del Rey'!F26</f>
        <v>8.9999999999999993E-3</v>
      </c>
      <c r="Q24" s="88">
        <f>'Del Rey'!G26</f>
        <v>5.0000000000000001E-3</v>
      </c>
      <c r="R24" s="264">
        <f>'Del Rey'!H26</f>
        <v>8.9999999999999993E-3</v>
      </c>
      <c r="S24" s="180">
        <f>'Del Rey'!I26</f>
        <v>7.4599840660534511E-3</v>
      </c>
      <c r="T24" s="165">
        <f>'Mar Vista'!B26</f>
        <v>7.0000000000000001E-3</v>
      </c>
      <c r="U24" s="165">
        <f>'Mar Vista'!C26</f>
        <v>4.0000000000000001E-3</v>
      </c>
      <c r="V24" s="165">
        <f>'Mar Vista'!D26</f>
        <v>4.0000000000000001E-3</v>
      </c>
      <c r="W24" s="264">
        <f>'Mar Vista'!E26</f>
        <v>3.0000000000000001E-3</v>
      </c>
      <c r="X24" s="264">
        <f>'Mar Vista'!F26</f>
        <v>6.0000000000000001E-3</v>
      </c>
      <c r="Y24" s="165">
        <f>'Mar Vista'!G26</f>
        <v>3.0000000000000001E-3</v>
      </c>
      <c r="Z24" s="165">
        <f>'Mar Vista'!H26</f>
        <v>6.0000000000000001E-3</v>
      </c>
      <c r="AA24" s="264">
        <f>'Mar Vista'!I26</f>
        <v>1E-3</v>
      </c>
      <c r="AB24" s="264">
        <f>'Mar Vista'!J26</f>
        <v>6.0000000000000001E-3</v>
      </c>
      <c r="AC24" s="264">
        <f>'Mar Vista'!K26</f>
        <v>6.0000000000000001E-3</v>
      </c>
      <c r="AD24" s="264">
        <f>'Mar Vista'!L26</f>
        <v>2E-3</v>
      </c>
      <c r="AE24" s="180">
        <f>'Mar Vista'!M26</f>
        <v>4.6283201769046827E-3</v>
      </c>
      <c r="AF24" s="180">
        <f>'Mar Vista'!N26</f>
        <v>3.9831302717900658E-3</v>
      </c>
      <c r="AG24" s="165">
        <f>Venice!B26</f>
        <v>2E-3</v>
      </c>
      <c r="AH24" s="264">
        <f>Venice!C26</f>
        <v>3.0000000000000001E-3</v>
      </c>
      <c r="AI24" s="264">
        <f>Venice!D26</f>
        <v>6.0000000000000001E-3</v>
      </c>
      <c r="AJ24" s="165">
        <f>Venice!E26</f>
        <v>4.0000000000000001E-3</v>
      </c>
      <c r="AK24" s="165">
        <f>Venice!F26</f>
        <v>4.0000000000000001E-3</v>
      </c>
      <c r="AL24" s="165">
        <f>Venice!G26</f>
        <v>4.0000000000000001E-3</v>
      </c>
      <c r="AM24" s="165">
        <f>Venice!H26</f>
        <v>4.0000000000000001E-3</v>
      </c>
      <c r="AN24" s="165">
        <f>Venice!I26</f>
        <v>4.0000000000000001E-3</v>
      </c>
      <c r="AO24" s="165">
        <f>Venice!J26</f>
        <v>4.0000000000000001E-3</v>
      </c>
      <c r="AP24" s="165">
        <f>Venice!K26</f>
        <v>5.0000000000000001E-3</v>
      </c>
      <c r="AQ24" s="165">
        <f>Venice!L26</f>
        <v>1E-3</v>
      </c>
      <c r="AR24" s="180">
        <f>Venice!M26</f>
        <v>3.6253449488664034E-3</v>
      </c>
      <c r="AS24" s="165">
        <f>Westchester!B26</f>
        <v>4.0000000000000001E-3</v>
      </c>
      <c r="AT24" s="264">
        <f>Westchester!C26</f>
        <v>6.0000000000000001E-3</v>
      </c>
      <c r="AU24" s="165">
        <f>Westchester!D26</f>
        <v>6.0000000000000001E-3</v>
      </c>
      <c r="AV24" s="165">
        <f>Westchester!E26</f>
        <v>0.01</v>
      </c>
      <c r="AW24" s="165">
        <f>Westchester!F26</f>
        <v>6.0000000000000001E-3</v>
      </c>
      <c r="AX24" s="165">
        <f>Westchester!G26</f>
        <v>6.0000000000000001E-3</v>
      </c>
      <c r="AY24" s="264">
        <f>Westchester!H26</f>
        <v>1.2999999999999999E-2</v>
      </c>
      <c r="AZ24" s="264">
        <f>Westchester!I26</f>
        <v>8.0000000000000002E-3</v>
      </c>
      <c r="BA24" s="264">
        <f>Westchester!J26</f>
        <v>1.7999999999999999E-2</v>
      </c>
      <c r="BB24" s="264">
        <f>Westchester!K26</f>
        <v>0</v>
      </c>
      <c r="BC24" s="180">
        <f>Westchester!L26</f>
        <v>7.9143654273187945E-3</v>
      </c>
      <c r="BD24" s="298">
        <f>'Culver City'!B26</f>
        <v>1.1671438009249064E-2</v>
      </c>
      <c r="BE24" s="180">
        <f>'Culver City'!C26</f>
        <v>5.1891891891891889E-3</v>
      </c>
      <c r="BF24" s="298">
        <f>'Culver City'!D26</f>
        <v>7.16403162055336E-3</v>
      </c>
      <c r="BG24" s="180">
        <f>'Culver City'!E26</f>
        <v>7.4147305981216013E-3</v>
      </c>
      <c r="BH24" s="180">
        <f>'Culver City'!F26</f>
        <v>5.5232558139534883E-3</v>
      </c>
      <c r="BI24" s="298">
        <f>'Culver City'!G26</f>
        <v>4.0345821325648411E-3</v>
      </c>
      <c r="BJ24" s="298">
        <f>'Culver City'!H26</f>
        <v>6.0000000000000001E-3</v>
      </c>
      <c r="BK24" s="298">
        <f>'Culver City'!I26</f>
        <v>8.9999999999999993E-3</v>
      </c>
      <c r="BL24" s="298">
        <f>'Culver City'!J26</f>
        <v>4.2452029206996094E-3</v>
      </c>
      <c r="BM24" s="180">
        <f>'Culver City'!K26</f>
        <v>7.0000000000000001E-3</v>
      </c>
      <c r="BN24" s="180">
        <f>'Marina Del Rey'!B26</f>
        <v>3.0000000000000001E-3</v>
      </c>
      <c r="BO24" s="183">
        <f>BO23/BO$6</f>
        <v>5.9125211330128356E-3</v>
      </c>
    </row>
    <row r="25" spans="1:68" ht="15" customHeight="1">
      <c r="A25" s="324" t="s">
        <v>13</v>
      </c>
      <c r="B25" s="179">
        <f>'Los Angeles County'!B27</f>
        <v>2356448</v>
      </c>
      <c r="C25" s="179">
        <f>'Los Angeles City'!B27</f>
        <v>994308</v>
      </c>
      <c r="D25" s="21">
        <f>'Playa Del Rey'!B27</f>
        <v>129</v>
      </c>
      <c r="E25" s="21">
        <f>'Playa Del Rey'!C27</f>
        <v>209</v>
      </c>
      <c r="F25" s="21">
        <f>'Playa Del Rey'!D27</f>
        <v>204</v>
      </c>
      <c r="G25" s="21">
        <f>'Playa Del Rey'!E27</f>
        <v>84</v>
      </c>
      <c r="H25" s="179">
        <f>'Playa Del Rey'!F27</f>
        <v>626</v>
      </c>
      <c r="I25" s="263">
        <f>'Playa Vista'!B27</f>
        <v>292</v>
      </c>
      <c r="J25" s="263">
        <f>'Playa Vista'!C27</f>
        <v>475</v>
      </c>
      <c r="K25" s="179">
        <f>'Playa Vista'!D27</f>
        <v>767</v>
      </c>
      <c r="L25" s="263">
        <f>'Del Rey'!B27</f>
        <v>175</v>
      </c>
      <c r="M25" s="263">
        <f>'Del Rey'!C27</f>
        <v>1389</v>
      </c>
      <c r="N25" s="263">
        <f>'Del Rey'!D27</f>
        <v>923</v>
      </c>
      <c r="O25" s="21">
        <f>'Del Rey'!E27</f>
        <v>259</v>
      </c>
      <c r="P25" s="263">
        <f>'Del Rey'!F27</f>
        <v>720</v>
      </c>
      <c r="Q25" s="21">
        <f>'Del Rey'!G27</f>
        <v>304</v>
      </c>
      <c r="R25" s="263">
        <f>'Del Rey'!H27</f>
        <v>2134</v>
      </c>
      <c r="S25" s="179">
        <f>'Del Rey'!I27</f>
        <v>5904</v>
      </c>
      <c r="T25" s="164">
        <f>'Mar Vista'!B27</f>
        <v>333</v>
      </c>
      <c r="U25" s="164">
        <f>'Mar Vista'!C27</f>
        <v>143</v>
      </c>
      <c r="V25" s="164">
        <f>'Mar Vista'!D27</f>
        <v>120</v>
      </c>
      <c r="W25" s="263">
        <f>'Mar Vista'!E27</f>
        <v>153</v>
      </c>
      <c r="X25" s="263">
        <f>'Mar Vista'!F27</f>
        <v>424</v>
      </c>
      <c r="Y25" s="164">
        <f>'Mar Vista'!G27</f>
        <v>427</v>
      </c>
      <c r="Z25" s="164">
        <f>'Mar Vista'!H27</f>
        <v>449</v>
      </c>
      <c r="AA25" s="263">
        <f>'Mar Vista'!I27</f>
        <v>485</v>
      </c>
      <c r="AB25" s="263">
        <f>'Mar Vista'!J27</f>
        <v>850</v>
      </c>
      <c r="AC25" s="263">
        <f>'Mar Vista'!K27</f>
        <v>437</v>
      </c>
      <c r="AD25" s="263">
        <f>'Mar Vista'!L27</f>
        <v>1082</v>
      </c>
      <c r="AE25" s="179">
        <f>'Mar Vista'!M27</f>
        <v>4903</v>
      </c>
      <c r="AF25" s="179">
        <f>'Mar Vista'!N27</f>
        <v>2854</v>
      </c>
      <c r="AG25" s="164">
        <f>Venice!B27</f>
        <v>143</v>
      </c>
      <c r="AH25" s="263">
        <f>Venice!C27</f>
        <v>709</v>
      </c>
      <c r="AI25" s="263">
        <f>Venice!D27</f>
        <v>650</v>
      </c>
      <c r="AJ25" s="164">
        <f>Venice!E27</f>
        <v>113</v>
      </c>
      <c r="AK25" s="164">
        <f>Venice!F27</f>
        <v>97</v>
      </c>
      <c r="AL25" s="164">
        <f>Venice!G27</f>
        <v>169</v>
      </c>
      <c r="AM25" s="164">
        <f>Venice!H27</f>
        <v>276</v>
      </c>
      <c r="AN25" s="164">
        <f>Venice!I27</f>
        <v>205</v>
      </c>
      <c r="AO25" s="164">
        <f>Venice!J27</f>
        <v>137</v>
      </c>
      <c r="AP25" s="164">
        <f>Venice!K27</f>
        <v>161</v>
      </c>
      <c r="AQ25" s="164">
        <f>Venice!L27</f>
        <v>0.74</v>
      </c>
      <c r="AR25" s="179">
        <f>Venice!M27</f>
        <v>2660.74</v>
      </c>
      <c r="AS25" s="164">
        <f>Westchester!B27</f>
        <v>319</v>
      </c>
      <c r="AT25" s="263">
        <f>Westchester!C27</f>
        <v>437</v>
      </c>
      <c r="AU25" s="164">
        <f>Westchester!D27</f>
        <v>129</v>
      </c>
      <c r="AV25" s="164">
        <f>Westchester!E27</f>
        <v>291</v>
      </c>
      <c r="AW25" s="164">
        <f>Westchester!F27</f>
        <v>212</v>
      </c>
      <c r="AX25" s="164">
        <f>Westchester!G27</f>
        <v>255</v>
      </c>
      <c r="AY25" s="263">
        <f>Westchester!H27</f>
        <v>462</v>
      </c>
      <c r="AZ25" s="263">
        <f>Westchester!I27</f>
        <v>214</v>
      </c>
      <c r="BA25" s="263">
        <f>Westchester!J27</f>
        <v>178</v>
      </c>
      <c r="BB25" s="263">
        <f>Westchester!K27</f>
        <v>1</v>
      </c>
      <c r="BC25" s="179">
        <f>Westchester!L27</f>
        <v>2498</v>
      </c>
      <c r="BD25" s="297">
        <f>'Culver City'!B27</f>
        <v>751</v>
      </c>
      <c r="BE25" s="179">
        <f>'Culver City'!C27</f>
        <v>245</v>
      </c>
      <c r="BF25" s="297">
        <f>'Culver City'!D27</f>
        <v>181</v>
      </c>
      <c r="BG25" s="179">
        <f>'Culver City'!E27</f>
        <v>404</v>
      </c>
      <c r="BH25" s="179">
        <f>'Culver City'!F27</f>
        <v>277</v>
      </c>
      <c r="BI25" s="297">
        <f>'Culver City'!G27</f>
        <v>818</v>
      </c>
      <c r="BJ25" s="297">
        <f>'Culver City'!H27</f>
        <v>402</v>
      </c>
      <c r="BK25" s="297">
        <f>'Culver City'!I27</f>
        <v>594</v>
      </c>
      <c r="BL25" s="297">
        <f>'Culver City'!J27</f>
        <v>309</v>
      </c>
      <c r="BM25" s="179">
        <f>'Culver City'!K27</f>
        <v>3966</v>
      </c>
      <c r="BN25" s="179">
        <f>'Marina Del Rey'!B27</f>
        <v>210</v>
      </c>
      <c r="BO25" s="174">
        <f>SUM(H25,K25,S25,AE25,AR25,BC25,BM25,BN25)</f>
        <v>21534.739999999998</v>
      </c>
    </row>
    <row r="26" spans="1:68" s="41" customFormat="1">
      <c r="A26" s="324"/>
      <c r="B26" s="180">
        <f>'Los Angeles County'!B28</f>
        <v>0.24</v>
      </c>
      <c r="C26" s="180">
        <f>'Los Angeles City'!B28</f>
        <v>0.26200000000000001</v>
      </c>
      <c r="D26" s="88">
        <f>'Playa Del Rey'!B28</f>
        <v>3.4000000000000002E-2</v>
      </c>
      <c r="E26" s="88">
        <f>'Playa Del Rey'!C28</f>
        <v>0.04</v>
      </c>
      <c r="F26" s="88">
        <f>'Playa Del Rey'!D28</f>
        <v>5.0999999999999997E-2</v>
      </c>
      <c r="G26" s="88">
        <f>'Playa Del Rey'!E28</f>
        <v>2.7E-2</v>
      </c>
      <c r="H26" s="180">
        <f>'Playa Del Rey'!F28</f>
        <v>3.8568172016511616E-2</v>
      </c>
      <c r="I26" s="264">
        <f>'Playa Vista'!B28</f>
        <v>4.4999999999999998E-2</v>
      </c>
      <c r="J26" s="264">
        <f>'Playa Vista'!C28</f>
        <v>0.17499999999999999</v>
      </c>
      <c r="K26" s="180">
        <f>'Playa Vista'!D28</f>
        <v>8.3542097810696006E-2</v>
      </c>
      <c r="L26" s="264">
        <f>'Del Rey'!B28</f>
        <v>0.14899999999999999</v>
      </c>
      <c r="M26" s="264">
        <f>'Del Rey'!C28</f>
        <v>0.32900000000000001</v>
      </c>
      <c r="N26" s="264">
        <f>'Del Rey'!D28</f>
        <v>0.23699999999999999</v>
      </c>
      <c r="O26" s="88">
        <f>'Del Rey'!E28</f>
        <v>5.3999999999999999E-2</v>
      </c>
      <c r="P26" s="264">
        <f>'Del Rey'!F28</f>
        <v>0.14399999999999999</v>
      </c>
      <c r="Q26" s="88">
        <f>'Del Rey'!G28</f>
        <v>9.0999999999999998E-2</v>
      </c>
      <c r="R26" s="264">
        <f>'Del Rey'!H28</f>
        <v>0.41</v>
      </c>
      <c r="S26" s="180">
        <f>'Del Rey'!I28</f>
        <v>0.21380459187368725</v>
      </c>
      <c r="T26" s="165">
        <f>'Mar Vista'!B28</f>
        <v>7.3999999999999996E-2</v>
      </c>
      <c r="U26" s="165">
        <f>'Mar Vista'!C28</f>
        <v>4.2000000000000003E-2</v>
      </c>
      <c r="V26" s="165">
        <f>'Mar Vista'!D28</f>
        <v>4.1000000000000002E-2</v>
      </c>
      <c r="W26" s="264">
        <f>'Mar Vista'!E28</f>
        <v>3.4000000000000002E-2</v>
      </c>
      <c r="X26" s="264">
        <f>'Mar Vista'!F28</f>
        <v>0.13700000000000001</v>
      </c>
      <c r="Y26" s="165">
        <f>'Mar Vista'!G28</f>
        <v>0.11</v>
      </c>
      <c r="Z26" s="165">
        <f>'Mar Vista'!H28</f>
        <v>0.10299999999999999</v>
      </c>
      <c r="AA26" s="264">
        <f>'Mar Vista'!I28</f>
        <v>0.20100000000000001</v>
      </c>
      <c r="AB26" s="264">
        <f>'Mar Vista'!J28</f>
        <v>0.252</v>
      </c>
      <c r="AC26" s="264">
        <f>'Mar Vista'!K28</f>
        <v>0.14899999999999999</v>
      </c>
      <c r="AD26" s="264">
        <f>'Mar Vista'!L28</f>
        <v>0.26600000000000001</v>
      </c>
      <c r="AE26" s="180">
        <f>'Mar Vista'!M28</f>
        <v>0.12607029904090922</v>
      </c>
      <c r="AF26" s="180">
        <f>'Mar Vista'!N28</f>
        <v>0.22289909403311464</v>
      </c>
      <c r="AG26" s="165">
        <f>Venice!B28</f>
        <v>6.5000000000000002E-2</v>
      </c>
      <c r="AH26" s="264">
        <f>Venice!C28</f>
        <v>0.191</v>
      </c>
      <c r="AI26" s="264">
        <f>Venice!D28</f>
        <v>0.17599999999999999</v>
      </c>
      <c r="AJ26" s="165">
        <f>Venice!E28</f>
        <v>3.5999999999999997E-2</v>
      </c>
      <c r="AK26" s="165">
        <f>Venice!F28</f>
        <v>3.4000000000000002E-2</v>
      </c>
      <c r="AL26" s="165">
        <f>Venice!G28</f>
        <v>7.0000000000000007E-2</v>
      </c>
      <c r="AM26" s="165">
        <f>Venice!H28</f>
        <v>9.9000000000000005E-2</v>
      </c>
      <c r="AN26" s="165">
        <f>Venice!I28</f>
        <v>6.6000000000000003E-2</v>
      </c>
      <c r="AO26" s="165">
        <f>Venice!J28</f>
        <v>3.2000000000000001E-2</v>
      </c>
      <c r="AP26" s="165">
        <f>Venice!K28</f>
        <v>3.5999999999999997E-2</v>
      </c>
      <c r="AQ26" s="165">
        <f>Venice!L28</f>
        <v>1.7000000000000001E-2</v>
      </c>
      <c r="AR26" s="180">
        <f>Venice!M28</f>
        <v>7.1985823277961145E-2</v>
      </c>
      <c r="AS26" s="165">
        <f>Westchester!B28</f>
        <v>5.8999999999999997E-2</v>
      </c>
      <c r="AT26" s="264">
        <f>Westchester!C28</f>
        <v>7.8E-2</v>
      </c>
      <c r="AU26" s="165">
        <f>Westchester!D28</f>
        <v>3.2000000000000001E-2</v>
      </c>
      <c r="AV26" s="165">
        <f>Westchester!E28</f>
        <v>5.7000000000000002E-2</v>
      </c>
      <c r="AW26" s="165">
        <f>Westchester!F28</f>
        <v>3.9E-2</v>
      </c>
      <c r="AX26" s="165">
        <f>Westchester!G28</f>
        <v>8.5000000000000006E-2</v>
      </c>
      <c r="AY26" s="264">
        <f>Westchester!H28</f>
        <v>0.186</v>
      </c>
      <c r="AZ26" s="264">
        <f>Westchester!I28</f>
        <v>0.14000000000000001</v>
      </c>
      <c r="BA26" s="264">
        <f>Westchester!J28</f>
        <v>7.1999999999999995E-2</v>
      </c>
      <c r="BB26" s="264">
        <f>Westchester!K28</f>
        <v>0.25</v>
      </c>
      <c r="BC26" s="180">
        <f>Westchester!L28</f>
        <v>7.1115413084325008E-2</v>
      </c>
      <c r="BD26" s="298">
        <f>'Culver City'!B28</f>
        <v>0.16538207443294428</v>
      </c>
      <c r="BE26" s="180">
        <f>'Culver City'!C28</f>
        <v>5.2972972972972973E-2</v>
      </c>
      <c r="BF26" s="298">
        <f>'Culver City'!D28</f>
        <v>4.4713438735177864E-2</v>
      </c>
      <c r="BG26" s="180">
        <f>'Culver City'!E28</f>
        <v>6.6567803592025049E-2</v>
      </c>
      <c r="BH26" s="180">
        <f>'Culver City'!F28</f>
        <v>8.052325581395349E-2</v>
      </c>
      <c r="BI26" s="298">
        <f>'Culver City'!G28</f>
        <v>0.15715658021133525</v>
      </c>
      <c r="BJ26" s="298">
        <f>'Culver City'!H28</f>
        <v>0.17599999999999999</v>
      </c>
      <c r="BK26" s="298">
        <f>'Culver City'!I28</f>
        <v>0.2</v>
      </c>
      <c r="BL26" s="298">
        <f>'Culver City'!J28</f>
        <v>5.247070809984717E-2</v>
      </c>
      <c r="BM26" s="180">
        <f>'Culver City'!K28</f>
        <v>0.10199999999999999</v>
      </c>
      <c r="BN26" s="180">
        <f>'Marina Del Rey'!B28</f>
        <v>2.4E-2</v>
      </c>
      <c r="BO26" s="183">
        <f>BO25/BO$6</f>
        <v>0.10169696912455017</v>
      </c>
    </row>
    <row r="27" spans="1:68" s="61" customFormat="1" ht="30">
      <c r="A27" s="56" t="s">
        <v>24</v>
      </c>
      <c r="B27" s="58">
        <f>'Los Angeles County'!B29</f>
        <v>0.72199999999999998</v>
      </c>
      <c r="C27" s="58">
        <f>'Los Angeles City'!B29</f>
        <v>0.71300000000000008</v>
      </c>
      <c r="D27" s="58">
        <f>'Playa Del Rey'!B29</f>
        <v>0.34299999999999997</v>
      </c>
      <c r="E27" s="58">
        <f>'Playa Del Rey'!C29</f>
        <v>0.33899999999999997</v>
      </c>
      <c r="F27" s="58">
        <f>'Playa Del Rey'!D29</f>
        <v>0.43500000000000005</v>
      </c>
      <c r="G27" s="58">
        <f>'Playa Del Rey'!E29</f>
        <v>0.21899999999999997</v>
      </c>
      <c r="H27" s="58">
        <f>'Playa Del Rey'!F29</f>
        <v>0.34021317232456405</v>
      </c>
      <c r="I27" s="278">
        <f>'Playa Vista'!B29</f>
        <v>0.504</v>
      </c>
      <c r="J27" s="278">
        <f>'Playa Vista'!C29</f>
        <v>0.65100000000000002</v>
      </c>
      <c r="K27" s="58">
        <f>'Playa Vista'!D29</f>
        <v>0.54721707874959158</v>
      </c>
      <c r="L27" s="278">
        <f>'Del Rey'!B29</f>
        <v>0.58400000000000007</v>
      </c>
      <c r="M27" s="278">
        <f>'Del Rey'!C29</f>
        <v>0.80200000000000005</v>
      </c>
      <c r="N27" s="278">
        <f>'Del Rey'!D29</f>
        <v>0.69100000000000006</v>
      </c>
      <c r="O27" s="58">
        <f>'Del Rey'!E29</f>
        <v>0.35899999999999999</v>
      </c>
      <c r="P27" s="278">
        <f>'Del Rey'!F29</f>
        <v>0.56499999999999995</v>
      </c>
      <c r="Q27" s="58">
        <f>'Del Rey'!G29</f>
        <v>0.42000000000000004</v>
      </c>
      <c r="R27" s="278">
        <f>'Del Rey'!H29</f>
        <v>0.87</v>
      </c>
      <c r="S27" s="58">
        <f>'Del Rey'!I29</f>
        <v>0.62417614253639453</v>
      </c>
      <c r="T27" s="59">
        <f>'Mar Vista'!B29</f>
        <v>0.47099999999999997</v>
      </c>
      <c r="U27" s="59">
        <f>'Mar Vista'!C29</f>
        <v>0.30300000000000005</v>
      </c>
      <c r="V27" s="59">
        <f>'Mar Vista'!D29</f>
        <v>0.32899999999999996</v>
      </c>
      <c r="W27" s="265">
        <f>'Mar Vista'!E29</f>
        <v>0.51200000000000001</v>
      </c>
      <c r="X27" s="265">
        <f>'Mar Vista'!F29</f>
        <v>0.55800000000000005</v>
      </c>
      <c r="Y27" s="59">
        <f>'Mar Vista'!G29</f>
        <v>0.43999999999999995</v>
      </c>
      <c r="Z27" s="59">
        <f>'Mar Vista'!H29</f>
        <v>0.39200000000000002</v>
      </c>
      <c r="AA27" s="265">
        <f>'Mar Vista'!I29</f>
        <v>0.56000000000000005</v>
      </c>
      <c r="AB27" s="265">
        <f>'Mar Vista'!J29</f>
        <v>0.60799999999999998</v>
      </c>
      <c r="AC27" s="265">
        <f>'Mar Vista'!K29</f>
        <v>0.51600000000000001</v>
      </c>
      <c r="AD27" s="265">
        <f>'Mar Vista'!L29</f>
        <v>0.66100000000000003</v>
      </c>
      <c r="AE27" s="58">
        <f>'Mar Vista'!M29</f>
        <v>0.47877400941091774</v>
      </c>
      <c r="AF27" s="58">
        <f>'Mar Vista'!N29</f>
        <v>0.59497032177444553</v>
      </c>
      <c r="AG27" s="59">
        <f>Venice!B29</f>
        <v>0.33499999999999996</v>
      </c>
      <c r="AH27" s="265">
        <f>Venice!C29</f>
        <v>0.52300000000000002</v>
      </c>
      <c r="AI27" s="265">
        <f>Venice!D29</f>
        <v>0.505</v>
      </c>
      <c r="AJ27" s="59">
        <f>Venice!E29</f>
        <v>0.22399999999999998</v>
      </c>
      <c r="AK27" s="59">
        <f>Venice!F29</f>
        <v>0.21999999999999997</v>
      </c>
      <c r="AL27" s="59">
        <f>Venice!G29</f>
        <v>0.28400000000000003</v>
      </c>
      <c r="AM27" s="59">
        <f>Venice!H29</f>
        <v>0.34099999999999997</v>
      </c>
      <c r="AN27" s="59">
        <f>Venice!I29</f>
        <v>0.32999999999999996</v>
      </c>
      <c r="AO27" s="59">
        <f>Venice!J29</f>
        <v>0.20099999999999996</v>
      </c>
      <c r="AP27" s="59">
        <f>Venice!K29</f>
        <v>0.32899999999999996</v>
      </c>
      <c r="AQ27" s="59">
        <f>Venice!L29</f>
        <v>0.17900000000000005</v>
      </c>
      <c r="AR27" s="58">
        <f>Venice!M29</f>
        <v>0.314836859477301</v>
      </c>
      <c r="AS27" s="59">
        <f>Westchester!B29</f>
        <v>0.36399999999999999</v>
      </c>
      <c r="AT27" s="265">
        <f>Westchester!C29</f>
        <v>0.79899999999999993</v>
      </c>
      <c r="AU27" s="59">
        <f>Westchester!D29</f>
        <v>0.29200000000000004</v>
      </c>
      <c r="AV27" s="59">
        <f>Westchester!E29</f>
        <v>0.39500000000000002</v>
      </c>
      <c r="AW27" s="59">
        <f>Westchester!F29</f>
        <v>0.33799999999999997</v>
      </c>
      <c r="AX27" s="59">
        <f>Westchester!G29</f>
        <v>0.48299999999999998</v>
      </c>
      <c r="AY27" s="265">
        <f>Westchester!H29</f>
        <v>0.79500000000000004</v>
      </c>
      <c r="AZ27" s="265">
        <f>Westchester!I29</f>
        <v>0.91800000000000004</v>
      </c>
      <c r="BA27" s="265" t="b">
        <f>Westchester!J29</f>
        <v>0</v>
      </c>
      <c r="BB27" s="265">
        <f>Westchester!K29</f>
        <v>1</v>
      </c>
      <c r="BC27" s="58">
        <f>Westchester!L29</f>
        <v>0.50398565165404552</v>
      </c>
      <c r="BD27" s="278">
        <f>'Culver City'!B29</f>
        <v>0.53578506936798065</v>
      </c>
      <c r="BE27" s="58">
        <f>'Culver City'!C29</f>
        <v>0.3656216216216216</v>
      </c>
      <c r="BF27" s="278">
        <f>'Culver City'!D29</f>
        <v>0.53952569169960474</v>
      </c>
      <c r="BG27" s="58">
        <f>'Culver City'!E29</f>
        <v>0.46861097380128525</v>
      </c>
      <c r="BH27" s="58">
        <f>'Culver City'!F29</f>
        <v>0.42238372093023258</v>
      </c>
      <c r="BI27" s="278">
        <f>'Culver City'!G29</f>
        <v>0.58751200768491829</v>
      </c>
      <c r="BJ27" s="278">
        <f>'Culver City'!H29</f>
        <v>0.58200000000000007</v>
      </c>
      <c r="BK27" s="278">
        <f>'Culver City'!I29</f>
        <v>0.58000000000000007</v>
      </c>
      <c r="BL27" s="278">
        <f>'Culver City'!J29</f>
        <v>0.6155544235014434</v>
      </c>
      <c r="BM27" s="58">
        <f>'Culver City'!K29</f>
        <v>0.52</v>
      </c>
      <c r="BN27" s="58">
        <f>'Marina Del Rey'!B29</f>
        <v>0.253</v>
      </c>
      <c r="BO27" s="58">
        <f>1-BO11</f>
        <v>0.46383067143950052</v>
      </c>
    </row>
    <row r="28" spans="1:68" s="33" customFormat="1">
      <c r="A28" s="5" t="s">
        <v>64</v>
      </c>
      <c r="B28" s="181"/>
      <c r="C28" s="181"/>
      <c r="D28" s="5"/>
      <c r="E28" s="5"/>
      <c r="F28" s="5"/>
      <c r="G28" s="5"/>
      <c r="H28" s="181"/>
      <c r="I28" s="266"/>
      <c r="J28" s="266"/>
      <c r="K28" s="181"/>
      <c r="L28" s="266"/>
      <c r="M28" s="266"/>
      <c r="N28" s="266"/>
      <c r="O28" s="5"/>
      <c r="P28" s="266"/>
      <c r="Q28" s="5"/>
      <c r="R28" s="266"/>
      <c r="S28" s="181"/>
      <c r="T28" s="166">
        <f>'Mar Vista'!B30</f>
        <v>0</v>
      </c>
      <c r="U28" s="166">
        <f>'Mar Vista'!C30</f>
        <v>0</v>
      </c>
      <c r="V28" s="166">
        <f>'Mar Vista'!D30</f>
        <v>0</v>
      </c>
      <c r="W28" s="266">
        <f>'Mar Vista'!E30</f>
        <v>0</v>
      </c>
      <c r="X28" s="266">
        <f>'Mar Vista'!F30</f>
        <v>0</v>
      </c>
      <c r="Y28" s="166">
        <f>'Mar Vista'!G30</f>
        <v>0</v>
      </c>
      <c r="Z28" s="166">
        <f>'Mar Vista'!H30</f>
        <v>0</v>
      </c>
      <c r="AA28" s="266">
        <f>'Mar Vista'!I30</f>
        <v>0</v>
      </c>
      <c r="AB28" s="266">
        <f>'Mar Vista'!J30</f>
        <v>0</v>
      </c>
      <c r="AC28" s="266">
        <f>'Mar Vista'!K30</f>
        <v>0</v>
      </c>
      <c r="AD28" s="266">
        <f>'Mar Vista'!L30</f>
        <v>0</v>
      </c>
      <c r="AE28" s="181">
        <f>'Mar Vista'!M30</f>
        <v>0</v>
      </c>
      <c r="AF28" s="181">
        <f>'Mar Vista'!N30</f>
        <v>0</v>
      </c>
      <c r="AG28" s="166">
        <f>Venice!B30</f>
        <v>0</v>
      </c>
      <c r="AH28" s="266">
        <f>Venice!C30</f>
        <v>0</v>
      </c>
      <c r="AI28" s="266">
        <f>Venice!D30</f>
        <v>0</v>
      </c>
      <c r="AJ28" s="166">
        <f>Venice!E30</f>
        <v>0</v>
      </c>
      <c r="AK28" s="166">
        <f>Venice!F30</f>
        <v>0</v>
      </c>
      <c r="AL28" s="166">
        <f>Venice!G30</f>
        <v>0</v>
      </c>
      <c r="AM28" s="166">
        <f>Venice!H30</f>
        <v>0</v>
      </c>
      <c r="AN28" s="166">
        <f>Venice!I30</f>
        <v>0</v>
      </c>
      <c r="AO28" s="166">
        <f>Venice!J30</f>
        <v>0</v>
      </c>
      <c r="AP28" s="166">
        <f>Venice!K30</f>
        <v>0</v>
      </c>
      <c r="AQ28" s="166">
        <f>Venice!L30</f>
        <v>0</v>
      </c>
      <c r="AR28" s="181">
        <f>Venice!M30</f>
        <v>0</v>
      </c>
      <c r="AS28" s="166">
        <f>Westchester!B30</f>
        <v>0</v>
      </c>
      <c r="AT28" s="266">
        <f>Westchester!C30</f>
        <v>0</v>
      </c>
      <c r="AU28" s="166">
        <f>Westchester!D30</f>
        <v>0</v>
      </c>
      <c r="AV28" s="166">
        <f>Westchester!E30</f>
        <v>0</v>
      </c>
      <c r="AW28" s="166">
        <f>Westchester!F30</f>
        <v>0</v>
      </c>
      <c r="AX28" s="166">
        <f>Westchester!G30</f>
        <v>0</v>
      </c>
      <c r="AY28" s="266">
        <f>Westchester!H30</f>
        <v>0</v>
      </c>
      <c r="AZ28" s="266">
        <f>Westchester!I30</f>
        <v>0</v>
      </c>
      <c r="BA28" s="266">
        <f>Westchester!J30</f>
        <v>0</v>
      </c>
      <c r="BB28" s="266"/>
      <c r="BC28" s="181"/>
      <c r="BD28" s="299"/>
      <c r="BE28" s="181"/>
      <c r="BF28" s="299"/>
      <c r="BG28" s="181"/>
      <c r="BH28" s="181"/>
      <c r="BI28" s="299"/>
      <c r="BJ28" s="299"/>
      <c r="BK28" s="299"/>
      <c r="BL28" s="299"/>
      <c r="BM28" s="181"/>
      <c r="BN28" s="181"/>
      <c r="BO28" s="181"/>
    </row>
    <row r="29" spans="1:68">
      <c r="A29" s="10" t="s">
        <v>16</v>
      </c>
      <c r="B29" s="182">
        <f>'Los Angeles County'!B31</f>
        <v>3445076</v>
      </c>
      <c r="C29" s="182">
        <f>'Los Angeles City'!B31</f>
        <v>1413995</v>
      </c>
      <c r="D29" s="19">
        <f>'Playa Del Rey'!B31</f>
        <v>1754</v>
      </c>
      <c r="E29" s="19">
        <f>'Playa Del Rey'!C31</f>
        <v>3280</v>
      </c>
      <c r="F29" s="19">
        <f>'Playa Del Rey'!D31</f>
        <v>2287</v>
      </c>
      <c r="G29" s="19">
        <f>'Playa Del Rey'!E31</f>
        <v>1752</v>
      </c>
      <c r="H29" s="182">
        <f>'Playa Del Rey'!F31</f>
        <v>9073</v>
      </c>
      <c r="I29" s="267">
        <f>'Playa Vista'!B31</f>
        <v>3739</v>
      </c>
      <c r="J29" s="267">
        <f>'Playa Vista'!C31</f>
        <v>1179</v>
      </c>
      <c r="K29" s="182">
        <f>'Playa Vista'!D31</f>
        <v>4918</v>
      </c>
      <c r="L29" s="267">
        <f>'Del Rey'!B31</f>
        <v>506</v>
      </c>
      <c r="M29" s="267">
        <f>'Del Rey'!C31</f>
        <v>1395</v>
      </c>
      <c r="N29" s="267">
        <f>'Del Rey'!D31</f>
        <v>1669</v>
      </c>
      <c r="O29" s="19">
        <f>'Del Rey'!E31</f>
        <v>2659</v>
      </c>
      <c r="P29" s="267">
        <f>'Del Rey'!F31</f>
        <v>2316</v>
      </c>
      <c r="Q29" s="19">
        <f>'Del Rey'!G31</f>
        <v>1944</v>
      </c>
      <c r="R29" s="267">
        <f>'Del Rey'!H31</f>
        <v>1688</v>
      </c>
      <c r="S29" s="182">
        <f>'Del Rey'!I31</f>
        <v>12177</v>
      </c>
      <c r="T29" s="167">
        <f>'Mar Vista'!B31</f>
        <v>2105</v>
      </c>
      <c r="U29" s="167">
        <f>'Mar Vista'!C31</f>
        <v>1381</v>
      </c>
      <c r="V29" s="167">
        <f>'Mar Vista'!D31</f>
        <v>1388</v>
      </c>
      <c r="W29" s="267">
        <f>'Mar Vista'!E31</f>
        <v>2020</v>
      </c>
      <c r="X29" s="267">
        <f>'Mar Vista'!F31</f>
        <v>1354</v>
      </c>
      <c r="Y29" s="167">
        <f>'Mar Vista'!G31</f>
        <v>1888</v>
      </c>
      <c r="Z29" s="167">
        <f>'Mar Vista'!H31</f>
        <v>1836</v>
      </c>
      <c r="AA29" s="267">
        <f>'Mar Vista'!I31</f>
        <v>1145</v>
      </c>
      <c r="AB29" s="267">
        <f>'Mar Vista'!J31</f>
        <v>1585</v>
      </c>
      <c r="AC29" s="267">
        <f>'Mar Vista'!K31</f>
        <v>1351</v>
      </c>
      <c r="AD29" s="267">
        <f>'Mar Vista'!L31</f>
        <v>1988</v>
      </c>
      <c r="AE29" s="182">
        <f>'Mar Vista'!M31</f>
        <v>18041</v>
      </c>
      <c r="AF29" s="182">
        <f>'Mar Vista'!N31</f>
        <v>6069</v>
      </c>
      <c r="AG29" s="167">
        <f>Venice!B31</f>
        <v>1630</v>
      </c>
      <c r="AH29" s="267">
        <f>Venice!C31</f>
        <v>1710</v>
      </c>
      <c r="AI29" s="267">
        <f>Venice!D31</f>
        <v>1775</v>
      </c>
      <c r="AJ29" s="167">
        <f>Venice!E31</f>
        <v>2387</v>
      </c>
      <c r="AK29" s="167">
        <f>Venice!F31</f>
        <v>1954</v>
      </c>
      <c r="AL29" s="167">
        <f>Venice!G31</f>
        <v>1242</v>
      </c>
      <c r="AM29" s="167">
        <f>Venice!H31</f>
        <v>1304</v>
      </c>
      <c r="AN29" s="167">
        <f>Venice!I31</f>
        <v>1651</v>
      </c>
      <c r="AO29" s="167">
        <f>Venice!J31</f>
        <v>2537</v>
      </c>
      <c r="AP29" s="167">
        <f>Venice!K31</f>
        <v>2563</v>
      </c>
      <c r="AQ29" s="167">
        <f>Venice!L31</f>
        <v>2815</v>
      </c>
      <c r="AR29" s="182">
        <f>Venice!M31</f>
        <v>21568</v>
      </c>
      <c r="AS29" s="167">
        <f>Westchester!B31</f>
        <v>2267</v>
      </c>
      <c r="AT29" s="267">
        <f>Westchester!C31</f>
        <v>2962</v>
      </c>
      <c r="AU29" s="167">
        <f>Westchester!D31</f>
        <v>1586</v>
      </c>
      <c r="AV29" s="167">
        <f>Westchester!E31</f>
        <v>759</v>
      </c>
      <c r="AW29" s="167">
        <f>Westchester!F31</f>
        <v>2196</v>
      </c>
      <c r="AX29" s="167">
        <f>Westchester!G31</f>
        <v>1124</v>
      </c>
      <c r="AY29" s="267">
        <f>Westchester!H31</f>
        <v>1134</v>
      </c>
      <c r="AZ29" s="267">
        <f>Westchester!I31</f>
        <v>728</v>
      </c>
      <c r="BA29" s="267">
        <f>Westchester!J31</f>
        <v>1012</v>
      </c>
      <c r="BB29" s="267">
        <f>Westchester!K31</f>
        <v>1</v>
      </c>
      <c r="BC29" s="182">
        <f>Westchester!L31</f>
        <v>13769</v>
      </c>
      <c r="BD29" s="300">
        <f>'Culver City'!B31</f>
        <v>0</v>
      </c>
      <c r="BE29" s="182">
        <f>'Culver City'!C31</f>
        <v>0</v>
      </c>
      <c r="BF29" s="300">
        <f>'Culver City'!D31</f>
        <v>0</v>
      </c>
      <c r="BG29" s="182">
        <f>'Culver City'!E31</f>
        <v>0</v>
      </c>
      <c r="BH29" s="182">
        <f>'Culver City'!F31</f>
        <v>0</v>
      </c>
      <c r="BI29" s="300">
        <f>'Culver City'!G31</f>
        <v>0</v>
      </c>
      <c r="BJ29" s="300">
        <f>'Culver City'!H31</f>
        <v>914</v>
      </c>
      <c r="BK29" s="300">
        <f>'Culver City'!I31</f>
        <v>1210</v>
      </c>
      <c r="BL29" s="300">
        <f>'Culver City'!J31</f>
        <v>0</v>
      </c>
      <c r="BM29" s="182">
        <f>'Culver City'!K31</f>
        <v>17491</v>
      </c>
      <c r="BN29" s="182">
        <f>'Marina Del Rey'!B31</f>
        <v>6742</v>
      </c>
      <c r="BO29" s="174">
        <f>SUM(H29,K29,S29,AE29,AR29,BC29,BM29,BN29)</f>
        <v>103779</v>
      </c>
    </row>
    <row r="30" spans="1:68">
      <c r="A30" s="10" t="s">
        <v>17</v>
      </c>
      <c r="B30" s="182">
        <f>'Los Angeles County'!B32</f>
        <v>3241204</v>
      </c>
      <c r="C30" s="182">
        <f>'Los Angeles City'!B32</f>
        <v>1318168</v>
      </c>
      <c r="D30" s="19">
        <f>'Playa Del Rey'!B32</f>
        <v>1683</v>
      </c>
      <c r="E30" s="19">
        <f>'Playa Del Rey'!C32</f>
        <v>3128</v>
      </c>
      <c r="F30" s="19">
        <f>'Playa Del Rey'!D32</f>
        <v>2071</v>
      </c>
      <c r="G30" s="19">
        <f>'Playa Del Rey'!E32</f>
        <v>1595</v>
      </c>
      <c r="H30" s="182">
        <f>'Playa Del Rey'!F32</f>
        <v>8477</v>
      </c>
      <c r="I30" s="267">
        <f>'Playa Vista'!B32</f>
        <v>3490</v>
      </c>
      <c r="J30" s="267">
        <f>'Playa Vista'!C32</f>
        <v>1132</v>
      </c>
      <c r="K30" s="182">
        <f>'Playa Vista'!D32</f>
        <v>4622</v>
      </c>
      <c r="L30" s="267">
        <f>'Del Rey'!B32</f>
        <v>482</v>
      </c>
      <c r="M30" s="267">
        <f>'Del Rey'!C32</f>
        <v>1326</v>
      </c>
      <c r="N30" s="267">
        <f>'Del Rey'!D32</f>
        <v>1583</v>
      </c>
      <c r="O30" s="19">
        <f>'Del Rey'!E32</f>
        <v>2522</v>
      </c>
      <c r="P30" s="267">
        <f>'Del Rey'!F32</f>
        <v>2202</v>
      </c>
      <c r="Q30" s="19">
        <f>'Del Rey'!G32</f>
        <v>1663</v>
      </c>
      <c r="R30" s="267">
        <f>'Del Rey'!H32</f>
        <v>1643</v>
      </c>
      <c r="S30" s="182">
        <f>'Del Rey'!I32</f>
        <v>11421</v>
      </c>
      <c r="T30" s="167">
        <f>'Mar Vista'!B32</f>
        <v>2002</v>
      </c>
      <c r="U30" s="167">
        <f>'Mar Vista'!C32</f>
        <v>1344</v>
      </c>
      <c r="V30" s="167">
        <f>'Mar Vista'!D32</f>
        <v>1331</v>
      </c>
      <c r="W30" s="267">
        <f>'Mar Vista'!E32</f>
        <v>1914</v>
      </c>
      <c r="X30" s="267">
        <f>'Mar Vista'!F32</f>
        <v>1286</v>
      </c>
      <c r="Y30" s="167">
        <f>'Mar Vista'!G32</f>
        <v>1796</v>
      </c>
      <c r="Z30" s="167">
        <f>'Mar Vista'!H32</f>
        <v>1775</v>
      </c>
      <c r="AA30" s="267">
        <f>'Mar Vista'!I32</f>
        <v>1095</v>
      </c>
      <c r="AB30" s="267">
        <f>'Mar Vista'!J32</f>
        <v>1519</v>
      </c>
      <c r="AC30" s="267">
        <f>'Mar Vista'!K32</f>
        <v>1277</v>
      </c>
      <c r="AD30" s="267">
        <f>'Mar Vista'!L32</f>
        <v>1880</v>
      </c>
      <c r="AE30" s="182">
        <f>'Mar Vista'!M32</f>
        <v>17219</v>
      </c>
      <c r="AF30" s="182">
        <f>'Mar Vista'!N32</f>
        <v>5771</v>
      </c>
      <c r="AG30" s="167">
        <f>Venice!B32</f>
        <v>873</v>
      </c>
      <c r="AH30" s="267">
        <f>Venice!C32</f>
        <v>1586</v>
      </c>
      <c r="AI30" s="267">
        <f>Venice!D32</f>
        <v>1639</v>
      </c>
      <c r="AJ30" s="167">
        <f>Venice!E32</f>
        <v>2095</v>
      </c>
      <c r="AK30" s="167">
        <f>Venice!F32</f>
        <v>1765</v>
      </c>
      <c r="AL30" s="167">
        <f>Venice!G32</f>
        <v>1149</v>
      </c>
      <c r="AM30" s="167">
        <f>Venice!H32</f>
        <v>1245</v>
      </c>
      <c r="AN30" s="167">
        <f>Venice!I32</f>
        <v>1569</v>
      </c>
      <c r="AO30" s="167">
        <f>Venice!J32</f>
        <v>2306</v>
      </c>
      <c r="AP30" s="167">
        <f>Venice!K32</f>
        <v>2333</v>
      </c>
      <c r="AQ30" s="167">
        <f>Venice!L32</f>
        <v>2438</v>
      </c>
      <c r="AR30" s="182">
        <f>Venice!M32</f>
        <v>18998</v>
      </c>
      <c r="AS30" s="167">
        <f>Westchester!B32</f>
        <v>2184</v>
      </c>
      <c r="AT30" s="267">
        <f>Westchester!C32</f>
        <v>2797</v>
      </c>
      <c r="AU30" s="167">
        <f>Westchester!D32</f>
        <v>1539</v>
      </c>
      <c r="AV30" s="167">
        <f>Westchester!E32</f>
        <v>138</v>
      </c>
      <c r="AW30" s="167">
        <f>Westchester!F32</f>
        <v>2148</v>
      </c>
      <c r="AX30" s="167">
        <f>Westchester!G32</f>
        <v>1091</v>
      </c>
      <c r="AY30" s="267">
        <f>Westchester!H32</f>
        <v>1051</v>
      </c>
      <c r="AZ30" s="267">
        <f>Westchester!I32</f>
        <v>581</v>
      </c>
      <c r="BA30" s="267">
        <f>Westchester!J32</f>
        <v>963</v>
      </c>
      <c r="BB30" s="267">
        <f>Westchester!K32</f>
        <v>1</v>
      </c>
      <c r="BC30" s="182">
        <f>Westchester!L32</f>
        <v>12493</v>
      </c>
      <c r="BD30" s="300">
        <f>'Culver City'!B32</f>
        <v>0</v>
      </c>
      <c r="BE30" s="182">
        <f>'Culver City'!C32</f>
        <v>0</v>
      </c>
      <c r="BF30" s="300">
        <f>'Culver City'!D32</f>
        <v>0</v>
      </c>
      <c r="BG30" s="182">
        <f>'Culver City'!E32</f>
        <v>0</v>
      </c>
      <c r="BH30" s="182">
        <f>'Culver City'!F32</f>
        <v>0</v>
      </c>
      <c r="BI30" s="300">
        <f>'Culver City'!G32</f>
        <v>0</v>
      </c>
      <c r="BJ30" s="300">
        <f>'Culver City'!H32</f>
        <v>885</v>
      </c>
      <c r="BK30" s="300">
        <f>'Culver City'!I32</f>
        <v>1146</v>
      </c>
      <c r="BL30" s="300">
        <f>'Culver City'!J32</f>
        <v>0</v>
      </c>
      <c r="BM30" s="182">
        <f>'Culver City'!K32</f>
        <v>16779</v>
      </c>
      <c r="BN30" s="182">
        <f>'Marina Del Rey'!B32</f>
        <v>5600</v>
      </c>
      <c r="BO30" s="174">
        <f>SUM(H30,K30,S30,AE30,AR30,BC30,BM30,BN30)</f>
        <v>95609</v>
      </c>
      <c r="BP30" s="8"/>
    </row>
    <row r="31" spans="1:68">
      <c r="A31" s="10" t="s">
        <v>18</v>
      </c>
      <c r="B31" s="183">
        <f>'Los Angeles County'!B33</f>
        <v>0.47699999999999998</v>
      </c>
      <c r="C31" s="183">
        <f>'Los Angeles City'!B33</f>
        <v>0.38200000000000001</v>
      </c>
      <c r="D31" s="89">
        <f>'Playa Del Rey'!B33</f>
        <v>0.6</v>
      </c>
      <c r="E31" s="89">
        <f>'Playa Del Rey'!C33</f>
        <v>0.443</v>
      </c>
      <c r="F31" s="89">
        <f>'Playa Del Rey'!D33</f>
        <v>0.35899999999999999</v>
      </c>
      <c r="G31" s="89">
        <f>'Playa Del Rey'!E33</f>
        <v>0.42599999999999999</v>
      </c>
      <c r="H31" s="183">
        <f>'Playa Del Rey'!F33</f>
        <v>0.45044980535566825</v>
      </c>
      <c r="I31" s="268">
        <f>'Playa Vista'!B33</f>
        <v>0.40799999999999997</v>
      </c>
      <c r="J31" s="268">
        <f>'Playa Vista'!C33</f>
        <v>0.61499999999999999</v>
      </c>
      <c r="K31" s="183">
        <f>'Playa Vista'!D33</f>
        <v>0.4586975335352661</v>
      </c>
      <c r="L31" s="268">
        <f>'Del Rey'!B33</f>
        <v>0.4</v>
      </c>
      <c r="M31" s="268">
        <f>'Del Rey'!C33</f>
        <v>0.33500000000000002</v>
      </c>
      <c r="N31" s="268">
        <f>'Del Rey'!D33</f>
        <v>0.21199999999999999</v>
      </c>
      <c r="O31" s="89">
        <f>'Del Rey'!E33</f>
        <v>0.626</v>
      </c>
      <c r="P31" s="268">
        <f>'Del Rey'!F33</f>
        <v>0.48799999999999999</v>
      </c>
      <c r="Q31" s="89">
        <f>'Del Rey'!G33</f>
        <v>0.51100000000000001</v>
      </c>
      <c r="R31" s="268">
        <f>'Del Rey'!H33</f>
        <v>0.28499999999999998</v>
      </c>
      <c r="S31" s="183">
        <f>'Del Rey'!I33</f>
        <v>0.43288696261273091</v>
      </c>
      <c r="T31" s="168">
        <f>'Mar Vista'!B33</f>
        <v>0.57399999999999995</v>
      </c>
      <c r="U31" s="168">
        <f>'Mar Vista'!C33</f>
        <v>0.86599999999999999</v>
      </c>
      <c r="V31" s="168">
        <f>'Mar Vista'!D33</f>
        <v>0.56599999999999995</v>
      </c>
      <c r="W31" s="268">
        <f>'Mar Vista'!E33</f>
        <v>0.30499999999999999</v>
      </c>
      <c r="X31" s="268">
        <f>'Mar Vista'!F33</f>
        <v>0.32300000000000001</v>
      </c>
      <c r="Y31" s="168">
        <f>'Mar Vista'!G33</f>
        <v>0.36199999999999999</v>
      </c>
      <c r="Z31" s="168">
        <f>'Mar Vista'!H33</f>
        <v>0.60199999999999998</v>
      </c>
      <c r="AA31" s="268">
        <f>'Mar Vista'!I33</f>
        <v>0.20799999999999999</v>
      </c>
      <c r="AB31" s="268">
        <f>'Mar Vista'!J33</f>
        <v>0.20799999999999999</v>
      </c>
      <c r="AC31" s="268">
        <f>'Mar Vista'!K33</f>
        <v>0.376</v>
      </c>
      <c r="AD31" s="268">
        <f>'Mar Vista'!L33</f>
        <v>0.13700000000000001</v>
      </c>
      <c r="AE31" s="183">
        <f>'Mar Vista'!M33</f>
        <v>0.41034159939601605</v>
      </c>
      <c r="AF31" s="183">
        <f>'Mar Vista'!N33</f>
        <v>0.22204539941084733</v>
      </c>
      <c r="AG31" s="168">
        <f>Venice!B33</f>
        <v>0.69399999999999995</v>
      </c>
      <c r="AH31" s="268">
        <f>Venice!C33</f>
        <v>0.26900000000000002</v>
      </c>
      <c r="AI31" s="268">
        <f>Venice!D33</f>
        <v>0.193</v>
      </c>
      <c r="AJ31" s="168">
        <f>Venice!E33</f>
        <v>0.158</v>
      </c>
      <c r="AK31" s="168">
        <f>Venice!F33</f>
        <v>0.159</v>
      </c>
      <c r="AL31" s="168">
        <f>Venice!G33</f>
        <v>0.49</v>
      </c>
      <c r="AM31" s="168">
        <f>Venice!H33</f>
        <v>0.50800000000000001</v>
      </c>
      <c r="AN31" s="168">
        <f>Venice!I33</f>
        <v>0.308</v>
      </c>
      <c r="AO31" s="168">
        <f>Venice!J33</f>
        <v>0.39300000000000002</v>
      </c>
      <c r="AP31" s="168">
        <f>Venice!K33</f>
        <v>0.36099999999999999</v>
      </c>
      <c r="AQ31" s="168">
        <f>Venice!L33</f>
        <v>0.49299999999999999</v>
      </c>
      <c r="AR31" s="183">
        <f>Venice!M33</f>
        <v>0.34685730076850196</v>
      </c>
      <c r="AS31" s="168">
        <f>Westchester!B33</f>
        <v>0.79500000000000004</v>
      </c>
      <c r="AT31" s="268">
        <f>Westchester!C33</f>
        <v>0.17899999999999999</v>
      </c>
      <c r="AU31" s="168">
        <f>Westchester!D33</f>
        <v>0.84299999999999997</v>
      </c>
      <c r="AV31" s="168">
        <f>Westchester!E33</f>
        <v>0.66900000000000004</v>
      </c>
      <c r="AW31" s="168">
        <f>Westchester!F33</f>
        <v>0.79700000000000004</v>
      </c>
      <c r="AX31" s="168">
        <f>Westchester!G33</f>
        <v>0.82299999999999995</v>
      </c>
      <c r="AY31" s="268">
        <f>Westchester!H33</f>
        <v>0.127</v>
      </c>
      <c r="AZ31" s="268">
        <f>Westchester!I33</f>
        <v>3.7999999999999999E-2</v>
      </c>
      <c r="BA31" s="268">
        <f>Westchester!J33</f>
        <v>0.54500000000000004</v>
      </c>
      <c r="BB31" s="268">
        <f>Westchester!K33</f>
        <v>0</v>
      </c>
      <c r="BC31" s="183">
        <f>Westchester!L33</f>
        <v>0.55366052989674219</v>
      </c>
      <c r="BD31" s="269">
        <f>'Culver City'!B33</f>
        <v>0</v>
      </c>
      <c r="BE31" s="183">
        <f>'Culver City'!C33</f>
        <v>0</v>
      </c>
      <c r="BF31" s="269">
        <f>'Culver City'!D33</f>
        <v>0</v>
      </c>
      <c r="BG31" s="183">
        <f>'Culver City'!E33</f>
        <v>0</v>
      </c>
      <c r="BH31" s="183">
        <f>'Culver City'!F33</f>
        <v>0</v>
      </c>
      <c r="BI31" s="269">
        <f>'Culver City'!G33</f>
        <v>0</v>
      </c>
      <c r="BJ31" s="269">
        <f>'Culver City'!H33</f>
        <v>0.45</v>
      </c>
      <c r="BK31" s="269">
        <f>'Culver City'!I33</f>
        <v>0.374</v>
      </c>
      <c r="BL31" s="269">
        <f>'Culver City'!J33</f>
        <v>0</v>
      </c>
      <c r="BM31" s="183">
        <f>'Culver City'!K33</f>
        <v>0.54300000000000004</v>
      </c>
      <c r="BN31" s="183">
        <f>'Marina Del Rey'!B33</f>
        <v>0.115</v>
      </c>
      <c r="BO31" s="183">
        <f>((H31*H30)+(K31*K30)+(S31*S30)+(AE31*AE30)+(AR31*AR30)+(BC31*BC30)+(BM31*BM30)+(BN31*BN30))/BO30</f>
        <v>0.43102333462330961</v>
      </c>
      <c r="BP31" s="8"/>
    </row>
    <row r="32" spans="1:68">
      <c r="A32" s="10" t="s">
        <v>19</v>
      </c>
      <c r="B32" s="183">
        <f>'Los Angeles County'!B34</f>
        <v>0.52300000000000002</v>
      </c>
      <c r="C32" s="183">
        <f>'Los Angeles City'!B34</f>
        <v>0.61799999999999999</v>
      </c>
      <c r="D32" s="89">
        <f>'Playa Del Rey'!B34</f>
        <v>0.4</v>
      </c>
      <c r="E32" s="89">
        <f>'Playa Del Rey'!C34</f>
        <v>0.55700000000000005</v>
      </c>
      <c r="F32" s="89">
        <f>'Playa Del Rey'!D34</f>
        <v>0.64100000000000001</v>
      </c>
      <c r="G32" s="89">
        <f>'Playa Del Rey'!E34</f>
        <v>0.57399999999999995</v>
      </c>
      <c r="H32" s="183">
        <f>'Playa Del Rey'!F34</f>
        <v>0.54955019464433175</v>
      </c>
      <c r="I32" s="268">
        <f>'Playa Vista'!B34</f>
        <v>0.59199999999999997</v>
      </c>
      <c r="J32" s="268">
        <f>'Playa Vista'!C34</f>
        <v>0.38500000000000001</v>
      </c>
      <c r="K32" s="183">
        <f>'Playa Vista'!D34</f>
        <v>0.5413024664647339</v>
      </c>
      <c r="L32" s="268">
        <f>'Del Rey'!B34</f>
        <v>0.6</v>
      </c>
      <c r="M32" s="268">
        <f>'Del Rey'!C34</f>
        <v>0.66500000000000004</v>
      </c>
      <c r="N32" s="268">
        <f>'Del Rey'!D34</f>
        <v>0.78800000000000003</v>
      </c>
      <c r="O32" s="89">
        <f>'Del Rey'!E34</f>
        <v>0.374</v>
      </c>
      <c r="P32" s="268">
        <f>'Del Rey'!F34</f>
        <v>0.51200000000000001</v>
      </c>
      <c r="Q32" s="89">
        <f>'Del Rey'!G34</f>
        <v>0.48899999999999999</v>
      </c>
      <c r="R32" s="268">
        <f>'Del Rey'!H34</f>
        <v>0.71499999999999997</v>
      </c>
      <c r="S32" s="183">
        <f>'Del Rey'!I34</f>
        <v>0.56711303738726904</v>
      </c>
      <c r="T32" s="168">
        <f>'Mar Vista'!B34</f>
        <v>0.42599999999999999</v>
      </c>
      <c r="U32" s="168">
        <f>'Mar Vista'!C34</f>
        <v>0.13400000000000001</v>
      </c>
      <c r="V32" s="168">
        <f>'Mar Vista'!D34</f>
        <v>0.434</v>
      </c>
      <c r="W32" s="268">
        <f>'Mar Vista'!E34</f>
        <v>0.69499999999999995</v>
      </c>
      <c r="X32" s="268">
        <f>'Mar Vista'!F34</f>
        <v>0.67700000000000005</v>
      </c>
      <c r="Y32" s="168">
        <f>'Mar Vista'!G34</f>
        <v>0.63800000000000001</v>
      </c>
      <c r="Z32" s="168">
        <f>'Mar Vista'!H34</f>
        <v>0.39800000000000002</v>
      </c>
      <c r="AA32" s="268">
        <f>'Mar Vista'!I34</f>
        <v>0.79200000000000004</v>
      </c>
      <c r="AB32" s="268">
        <f>'Mar Vista'!J34</f>
        <v>0.79200000000000004</v>
      </c>
      <c r="AC32" s="268">
        <f>'Mar Vista'!K34</f>
        <v>0.624</v>
      </c>
      <c r="AD32" s="268">
        <f>'Mar Vista'!L34</f>
        <v>0.86299999999999999</v>
      </c>
      <c r="AE32" s="183">
        <f>'Mar Vista'!M34</f>
        <v>0.58965840060398389</v>
      </c>
      <c r="AF32" s="183">
        <f>'Mar Vista'!N34</f>
        <v>0.77795460058915267</v>
      </c>
      <c r="AG32" s="168">
        <f>Venice!B34</f>
        <v>0.30599999999999999</v>
      </c>
      <c r="AH32" s="268">
        <f>Venice!C34</f>
        <v>0.73099999999999998</v>
      </c>
      <c r="AI32" s="268">
        <f>Venice!D34</f>
        <v>0.80700000000000005</v>
      </c>
      <c r="AJ32" s="168">
        <f>Venice!E34</f>
        <v>0.84199999999999997</v>
      </c>
      <c r="AK32" s="168">
        <f>Venice!F34</f>
        <v>0.84099999999999997</v>
      </c>
      <c r="AL32" s="168">
        <f>Venice!G34</f>
        <v>0.51</v>
      </c>
      <c r="AM32" s="168">
        <f>Venice!H34</f>
        <v>0.49199999999999999</v>
      </c>
      <c r="AN32" s="168">
        <f>Venice!I34</f>
        <v>0.69199999999999995</v>
      </c>
      <c r="AO32" s="168">
        <f>Venice!J34</f>
        <v>0.60699999999999998</v>
      </c>
      <c r="AP32" s="168">
        <f>Venice!K34</f>
        <v>0.63900000000000001</v>
      </c>
      <c r="AQ32" s="168">
        <f>Venice!L34</f>
        <v>0.50700000000000001</v>
      </c>
      <c r="AR32" s="183">
        <f>Venice!M34</f>
        <v>0.65314269923149804</v>
      </c>
      <c r="AS32" s="168">
        <f>Westchester!B34</f>
        <v>0.20499999999999999</v>
      </c>
      <c r="AT32" s="268">
        <f>Westchester!C34</f>
        <v>0.82099999999999995</v>
      </c>
      <c r="AU32" s="168">
        <f>Westchester!D34</f>
        <v>0.157</v>
      </c>
      <c r="AV32" s="168">
        <f>Westchester!E34</f>
        <v>0.33100000000000002</v>
      </c>
      <c r="AW32" s="168">
        <f>Westchester!F34</f>
        <v>0.20300000000000001</v>
      </c>
      <c r="AX32" s="168">
        <f>Westchester!G34</f>
        <v>0.17699999999999999</v>
      </c>
      <c r="AY32" s="268">
        <f>Westchester!H34</f>
        <v>0.87</v>
      </c>
      <c r="AZ32" s="268">
        <f>Westchester!I34</f>
        <v>0.96199999999999997</v>
      </c>
      <c r="BA32" s="268">
        <f>Westchester!J34</f>
        <v>0.45500000000000002</v>
      </c>
      <c r="BB32" s="268">
        <f>Westchester!K34</f>
        <v>1</v>
      </c>
      <c r="BC32" s="183">
        <f>Westchester!L34</f>
        <v>0.44633947010325781</v>
      </c>
      <c r="BD32" s="269">
        <f>'Culver City'!B34</f>
        <v>0</v>
      </c>
      <c r="BE32" s="183">
        <f>'Culver City'!C34</f>
        <v>0</v>
      </c>
      <c r="BF32" s="269">
        <f>'Culver City'!D34</f>
        <v>0</v>
      </c>
      <c r="BG32" s="183">
        <f>'Culver City'!E34</f>
        <v>0</v>
      </c>
      <c r="BH32" s="183">
        <f>'Culver City'!F34</f>
        <v>0</v>
      </c>
      <c r="BI32" s="269">
        <f>'Culver City'!G34</f>
        <v>0</v>
      </c>
      <c r="BJ32" s="269">
        <f>'Culver City'!H34</f>
        <v>0.55000000000000004</v>
      </c>
      <c r="BK32" s="269">
        <f>'Culver City'!I34</f>
        <v>0.626</v>
      </c>
      <c r="BL32" s="269">
        <f>'Culver City'!J34</f>
        <v>0</v>
      </c>
      <c r="BM32" s="183">
        <f>'Culver City'!K34</f>
        <v>0.45700000000000002</v>
      </c>
      <c r="BN32" s="183">
        <f>'Marina Del Rey'!B34</f>
        <v>0.88500000000000001</v>
      </c>
      <c r="BO32" s="183"/>
    </row>
    <row r="33" spans="1:70">
      <c r="A33" s="10" t="s">
        <v>20</v>
      </c>
      <c r="B33" s="183">
        <f>'Los Angeles County'!B35</f>
        <v>5.8999999999999997E-2</v>
      </c>
      <c r="C33" s="183">
        <f>'Los Angeles City'!B35</f>
        <v>6.8000000000000005E-2</v>
      </c>
      <c r="D33" s="89">
        <f>'Playa Del Rey'!B35</f>
        <v>0.04</v>
      </c>
      <c r="E33" s="89">
        <f>'Playa Del Rey'!C35</f>
        <v>4.5999999999999999E-2</v>
      </c>
      <c r="F33" s="89">
        <f>'Playa Del Rey'!D35</f>
        <v>9.4E-2</v>
      </c>
      <c r="G33" s="89">
        <f>'Playa Del Rey'!E35</f>
        <v>0.09</v>
      </c>
      <c r="H33" s="183">
        <f>'Playa Del Rey'!F35</f>
        <v>6.5689408134024019E-2</v>
      </c>
      <c r="I33" s="268">
        <f>'Playa Vista'!B35</f>
        <v>6.7000000000000004E-2</v>
      </c>
      <c r="J33" s="268">
        <f>'Playa Vista'!C35</f>
        <v>0.04</v>
      </c>
      <c r="K33" s="183">
        <f>'Playa Vista'!D35</f>
        <v>6.0187067913786141E-2</v>
      </c>
      <c r="L33" s="268">
        <f>'Del Rey'!B35</f>
        <v>4.7E-2</v>
      </c>
      <c r="M33" s="268">
        <f>'Del Rey'!C35</f>
        <v>4.9000000000000002E-2</v>
      </c>
      <c r="N33" s="268">
        <f>'Del Rey'!D35</f>
        <v>5.1999999999999998E-2</v>
      </c>
      <c r="O33" s="89">
        <f>'Del Rey'!E35</f>
        <v>5.1999999999999998E-2</v>
      </c>
      <c r="P33" s="268">
        <f>'Del Rey'!F35</f>
        <v>4.9000000000000002E-2</v>
      </c>
      <c r="Q33" s="89">
        <f>'Del Rey'!G35</f>
        <v>0.14499999999999999</v>
      </c>
      <c r="R33" s="268">
        <f>'Del Rey'!H35</f>
        <v>2.7E-2</v>
      </c>
      <c r="S33" s="183">
        <f>'Del Rey'!I35</f>
        <v>6.2084257206208471E-2</v>
      </c>
      <c r="T33" s="168">
        <f>'Mar Vista'!B35</f>
        <v>4.9000000000000002E-2</v>
      </c>
      <c r="U33" s="168">
        <f>'Mar Vista'!C35</f>
        <v>2.7E-2</v>
      </c>
      <c r="V33" s="168">
        <f>'Mar Vista'!D35</f>
        <v>4.1000000000000002E-2</v>
      </c>
      <c r="W33" s="268">
        <f>'Mar Vista'!E35</f>
        <v>5.1999999999999998E-2</v>
      </c>
      <c r="X33" s="268">
        <f>'Mar Vista'!F35</f>
        <v>0.05</v>
      </c>
      <c r="Y33" s="168">
        <f>'Mar Vista'!G35</f>
        <v>4.9000000000000002E-2</v>
      </c>
      <c r="Z33" s="168">
        <f>'Mar Vista'!H35</f>
        <v>3.3000000000000002E-2</v>
      </c>
      <c r="AA33" s="268">
        <f>'Mar Vista'!I35</f>
        <v>4.3999999999999997E-2</v>
      </c>
      <c r="AB33" s="268">
        <f>'Mar Vista'!J35</f>
        <v>4.2000000000000003E-2</v>
      </c>
      <c r="AC33" s="268">
        <f>'Mar Vista'!K35</f>
        <v>5.5E-2</v>
      </c>
      <c r="AD33" s="268">
        <f>'Mar Vista'!L35</f>
        <v>5.3999999999999999E-2</v>
      </c>
      <c r="AE33" s="183">
        <f>'Mar Vista'!M35</f>
        <v>4.5551078099883596E-2</v>
      </c>
      <c r="AF33" s="183">
        <f>'Mar Vista'!N35</f>
        <v>4.9202010215851043E-2</v>
      </c>
      <c r="AG33" s="168">
        <f>Venice!B35</f>
        <v>0.46400000000000002</v>
      </c>
      <c r="AH33" s="268">
        <f>Venice!C35</f>
        <v>7.2999999999999995E-2</v>
      </c>
      <c r="AI33" s="268">
        <f>Venice!D35</f>
        <v>7.6999999999999999E-2</v>
      </c>
      <c r="AJ33" s="168">
        <f>Venice!E35</f>
        <v>0.122</v>
      </c>
      <c r="AK33" s="168">
        <f>Venice!F35</f>
        <v>9.7000000000000003E-2</v>
      </c>
      <c r="AL33" s="168">
        <f>Venice!G35</f>
        <v>7.4999999999999997E-2</v>
      </c>
      <c r="AM33" s="168">
        <f>Venice!H35</f>
        <v>4.4999999999999998E-2</v>
      </c>
      <c r="AN33" s="168">
        <f>Venice!I35</f>
        <v>0.05</v>
      </c>
      <c r="AO33" s="168">
        <f>Venice!J35</f>
        <v>9.0999999999999998E-2</v>
      </c>
      <c r="AP33" s="168">
        <f>Venice!K35</f>
        <v>0.09</v>
      </c>
      <c r="AQ33" s="168">
        <f>Venice!L35</f>
        <v>0.13400000000000001</v>
      </c>
      <c r="AR33" s="183">
        <f>Venice!M35</f>
        <v>0.11923701780415431</v>
      </c>
      <c r="AS33" s="168">
        <f>Westchester!B35</f>
        <v>3.6999999999999998E-2</v>
      </c>
      <c r="AT33" s="268">
        <f>Westchester!C35</f>
        <v>5.6000000000000001E-2</v>
      </c>
      <c r="AU33" s="168">
        <f>Westchester!D35</f>
        <v>0.03</v>
      </c>
      <c r="AV33" s="168">
        <f>Westchester!E35</f>
        <v>2.8000000000000001E-2</v>
      </c>
      <c r="AW33" s="168">
        <f>Westchester!F35</f>
        <v>2.1999999999999999E-2</v>
      </c>
      <c r="AX33" s="168">
        <f>Westchester!G35</f>
        <v>2.9000000000000001E-2</v>
      </c>
      <c r="AY33" s="268">
        <f>Westchester!H35</f>
        <v>0.873</v>
      </c>
      <c r="AZ33" s="268">
        <f>Westchester!I35</f>
        <v>0.20200000000000001</v>
      </c>
      <c r="BA33" s="268">
        <f>Westchester!J35</f>
        <v>4.8000000000000001E-2</v>
      </c>
      <c r="BB33" s="268">
        <f>Westchester!K35</f>
        <v>0</v>
      </c>
      <c r="BC33" s="183">
        <f>Westchester!L35</f>
        <v>9.267194422252889E-2</v>
      </c>
      <c r="BD33" s="269">
        <f>'Culver City'!B35</f>
        <v>0</v>
      </c>
      <c r="BE33" s="183">
        <f>'Culver City'!C35</f>
        <v>0</v>
      </c>
      <c r="BF33" s="269">
        <f>'Culver City'!D35</f>
        <v>0</v>
      </c>
      <c r="BG33" s="183">
        <f>'Culver City'!E35</f>
        <v>0</v>
      </c>
      <c r="BH33" s="183">
        <f>'Culver City'!F35</f>
        <v>0</v>
      </c>
      <c r="BI33" s="269">
        <f>'Culver City'!G35</f>
        <v>0</v>
      </c>
      <c r="BJ33" s="269">
        <f>'Culver City'!H35</f>
        <v>3.2000000000000001E-2</v>
      </c>
      <c r="BK33" s="269">
        <f>'Culver City'!I35</f>
        <v>5.2999999999999999E-2</v>
      </c>
      <c r="BL33" s="269">
        <f>'Culver City'!J35</f>
        <v>0</v>
      </c>
      <c r="BM33" s="183">
        <f>'Culver City'!K35</f>
        <v>4.1000000000000002E-2</v>
      </c>
      <c r="BN33" s="183">
        <f>'Marina Del Rey'!B35</f>
        <v>0.16900000000000001</v>
      </c>
      <c r="BO33" s="183">
        <f>((H33*H$29)+(K33*K$29)+(S33*S$29)+(AE33*AE$29)+(AR33*AR$29)+(BC33*BC$29)+(BM33*BM$29)+(BN33*BN$29))/BO$29</f>
        <v>7.8763719056841958E-2</v>
      </c>
    </row>
    <row r="34" spans="1:70">
      <c r="A34" s="11" t="s">
        <v>23</v>
      </c>
      <c r="B34" s="182">
        <f>'Los Angeles County'!B36</f>
        <v>104960</v>
      </c>
      <c r="C34" s="182">
        <f>'Los Angeles City'!B36</f>
        <v>53309</v>
      </c>
      <c r="D34" s="19">
        <f>'Playa Del Rey'!B36</f>
        <v>31</v>
      </c>
      <c r="E34" s="19">
        <f>'Playa Del Rey'!C36</f>
        <v>87</v>
      </c>
      <c r="F34" s="19">
        <f>'Playa Del Rey'!D36</f>
        <v>172</v>
      </c>
      <c r="G34" s="19">
        <f>'Playa Del Rey'!E36</f>
        <v>70</v>
      </c>
      <c r="H34" s="182">
        <f>'Playa Del Rey'!F36</f>
        <v>360</v>
      </c>
      <c r="I34" s="267">
        <f>'Playa Vista'!B36</f>
        <v>114</v>
      </c>
      <c r="J34" s="267">
        <f>'Playa Vista'!C36</f>
        <v>20</v>
      </c>
      <c r="K34" s="182">
        <f>'Playa Vista'!D36</f>
        <v>134</v>
      </c>
      <c r="L34" s="267">
        <f>'Del Rey'!B36</f>
        <v>12</v>
      </c>
      <c r="M34" s="267">
        <f>'Del Rey'!C36</f>
        <v>34</v>
      </c>
      <c r="N34" s="267">
        <f>'Del Rey'!D36</f>
        <v>38</v>
      </c>
      <c r="O34" s="19">
        <f>'Del Rey'!E36</f>
        <v>57</v>
      </c>
      <c r="P34" s="267">
        <f>'Del Rey'!F36</f>
        <v>74</v>
      </c>
      <c r="Q34" s="19">
        <f>'Del Rey'!G36</f>
        <v>94</v>
      </c>
      <c r="R34" s="267">
        <f>'Del Rey'!H36</f>
        <v>30</v>
      </c>
      <c r="S34" s="182">
        <f>'Del Rey'!I36</f>
        <v>339</v>
      </c>
      <c r="T34" s="167">
        <f>'Mar Vista'!B36</f>
        <v>55</v>
      </c>
      <c r="U34" s="167">
        <f>'Mar Vista'!C36</f>
        <v>5</v>
      </c>
      <c r="V34" s="167">
        <f>'Mar Vista'!D36</f>
        <v>30</v>
      </c>
      <c r="W34" s="267">
        <f>'Mar Vista'!E36</f>
        <v>71</v>
      </c>
      <c r="X34" s="267">
        <f>'Mar Vista'!F36</f>
        <v>43</v>
      </c>
      <c r="Y34" s="167">
        <f>'Mar Vista'!G36</f>
        <v>63</v>
      </c>
      <c r="Z34" s="167">
        <f>'Mar Vista'!H36</f>
        <v>26</v>
      </c>
      <c r="AA34" s="267">
        <f>'Mar Vista'!I36</f>
        <v>36</v>
      </c>
      <c r="AB34" s="267">
        <f>'Mar Vista'!J36</f>
        <v>53</v>
      </c>
      <c r="AC34" s="267">
        <f>'Mar Vista'!K36</f>
        <v>48</v>
      </c>
      <c r="AD34" s="267">
        <f>'Mar Vista'!L36</f>
        <v>88</v>
      </c>
      <c r="AE34" s="182">
        <f>'Mar Vista'!M36</f>
        <v>518</v>
      </c>
      <c r="AF34" s="182">
        <f>'Mar Vista'!N36</f>
        <v>225</v>
      </c>
      <c r="AG34" s="167">
        <f>Venice!B36</f>
        <v>9</v>
      </c>
      <c r="AH34" s="267">
        <f>Venice!C36</f>
        <v>47</v>
      </c>
      <c r="AI34" s="267">
        <f>Venice!D36</f>
        <v>53</v>
      </c>
      <c r="AJ34" s="167">
        <f>Venice!E36</f>
        <v>117</v>
      </c>
      <c r="AK34" s="167">
        <f>Venice!F36</f>
        <v>98</v>
      </c>
      <c r="AL34" s="167">
        <f>Venice!G36</f>
        <v>25</v>
      </c>
      <c r="AM34" s="167">
        <f>Venice!H36</f>
        <v>27</v>
      </c>
      <c r="AN34" s="167">
        <f>Venice!I36</f>
        <v>43</v>
      </c>
      <c r="AO34" s="167">
        <f>Venice!J36</f>
        <v>74</v>
      </c>
      <c r="AP34" s="167">
        <f>Venice!K36</f>
        <v>82</v>
      </c>
      <c r="AQ34" s="167">
        <f>Venice!L36</f>
        <v>95</v>
      </c>
      <c r="AR34" s="182">
        <f>Venice!M36</f>
        <v>670</v>
      </c>
      <c r="AS34" s="167">
        <f>Westchester!B36</f>
        <v>32</v>
      </c>
      <c r="AT34" s="267">
        <f>Westchester!C36</f>
        <v>121</v>
      </c>
      <c r="AU34" s="167">
        <f>Westchester!D36</f>
        <v>5</v>
      </c>
      <c r="AV34" s="167">
        <f>Westchester!E36</f>
        <v>1</v>
      </c>
      <c r="AW34" s="167">
        <f>Westchester!F36</f>
        <v>11</v>
      </c>
      <c r="AX34" s="167">
        <f>Westchester!G36</f>
        <v>6</v>
      </c>
      <c r="AY34" s="267">
        <f>Westchester!H36</f>
        <v>57</v>
      </c>
      <c r="AZ34" s="267">
        <f>Westchester!I36</f>
        <v>106</v>
      </c>
      <c r="BA34" s="267">
        <f>Westchester!J36</f>
        <v>19</v>
      </c>
      <c r="BB34" s="267">
        <f>Westchester!K36</f>
        <v>0</v>
      </c>
      <c r="BC34" s="182">
        <f>Westchester!L36</f>
        <v>358</v>
      </c>
      <c r="BD34" s="300">
        <f>'Culver City'!B36</f>
        <v>0</v>
      </c>
      <c r="BE34" s="182">
        <f>'Culver City'!C36</f>
        <v>0</v>
      </c>
      <c r="BF34" s="300">
        <f>'Culver City'!D36</f>
        <v>0</v>
      </c>
      <c r="BG34" s="182">
        <f>'Culver City'!E36</f>
        <v>0</v>
      </c>
      <c r="BH34" s="182">
        <f>'Culver City'!F36</f>
        <v>0</v>
      </c>
      <c r="BI34" s="300">
        <f>'Culver City'!G36</f>
        <v>0</v>
      </c>
      <c r="BJ34" s="300">
        <f>'Culver City'!H36</f>
        <v>14</v>
      </c>
      <c r="BK34" s="300">
        <f>'Culver City'!I36</f>
        <v>33</v>
      </c>
      <c r="BL34" s="300">
        <f>'Culver City'!J36</f>
        <v>0</v>
      </c>
      <c r="BM34" s="182">
        <f>'Culver City'!K36</f>
        <v>333</v>
      </c>
      <c r="BN34" s="182">
        <f>'Marina Del Rey'!B36</f>
        <v>638</v>
      </c>
      <c r="BO34" s="174">
        <f>SUM(H34,K34,S34,AE34,AR34,BC34,BM34,BN34)</f>
        <v>3350</v>
      </c>
    </row>
    <row r="35" spans="1:70">
      <c r="A35" s="95" t="s">
        <v>80</v>
      </c>
      <c r="B35" s="183">
        <f>B34/B29</f>
        <v>3.0466671852812537E-2</v>
      </c>
      <c r="C35" s="183">
        <f t="shared" ref="C35:BM35" si="0">C34/C29</f>
        <v>3.7700981969526058E-2</v>
      </c>
      <c r="D35" s="183">
        <f t="shared" si="0"/>
        <v>1.767388825541619E-2</v>
      </c>
      <c r="E35" s="183">
        <f t="shared" si="0"/>
        <v>2.6524390243902438E-2</v>
      </c>
      <c r="F35" s="183">
        <f t="shared" si="0"/>
        <v>7.520769567118496E-2</v>
      </c>
      <c r="G35" s="183">
        <f t="shared" si="0"/>
        <v>3.9954337899543377E-2</v>
      </c>
      <c r="H35" s="183">
        <f t="shared" si="0"/>
        <v>3.9678165986994376E-2</v>
      </c>
      <c r="I35" s="269">
        <f t="shared" si="0"/>
        <v>3.0489435677988768E-2</v>
      </c>
      <c r="J35" s="269">
        <f t="shared" si="0"/>
        <v>1.6963528413910092E-2</v>
      </c>
      <c r="K35" s="183">
        <f t="shared" si="0"/>
        <v>2.7246848312322082E-2</v>
      </c>
      <c r="L35" s="269">
        <f t="shared" si="0"/>
        <v>2.3715415019762844E-2</v>
      </c>
      <c r="M35" s="269">
        <f t="shared" si="0"/>
        <v>2.4372759856630826E-2</v>
      </c>
      <c r="N35" s="269">
        <f t="shared" si="0"/>
        <v>2.2768124625524265E-2</v>
      </c>
      <c r="O35" s="183">
        <f t="shared" si="0"/>
        <v>2.1436630312147424E-2</v>
      </c>
      <c r="P35" s="269">
        <f t="shared" si="0"/>
        <v>3.1951640759930913E-2</v>
      </c>
      <c r="Q35" s="183">
        <f t="shared" si="0"/>
        <v>4.8353909465020578E-2</v>
      </c>
      <c r="R35" s="269">
        <f t="shared" si="0"/>
        <v>1.7772511848341232E-2</v>
      </c>
      <c r="S35" s="183">
        <f t="shared" si="0"/>
        <v>2.7839369302783936E-2</v>
      </c>
      <c r="T35" s="183">
        <f t="shared" si="0"/>
        <v>2.6128266033254157E-2</v>
      </c>
      <c r="U35" s="183">
        <f t="shared" si="0"/>
        <v>3.6205648081100651E-3</v>
      </c>
      <c r="V35" s="183">
        <f t="shared" si="0"/>
        <v>2.1613832853025938E-2</v>
      </c>
      <c r="W35" s="269">
        <f t="shared" si="0"/>
        <v>3.5148514851485152E-2</v>
      </c>
      <c r="X35" s="269">
        <f t="shared" si="0"/>
        <v>3.1757754800590843E-2</v>
      </c>
      <c r="Y35" s="183">
        <f t="shared" si="0"/>
        <v>3.3368644067796611E-2</v>
      </c>
      <c r="Z35" s="183">
        <f t="shared" si="0"/>
        <v>1.4161220043572984E-2</v>
      </c>
      <c r="AA35" s="269">
        <f t="shared" si="0"/>
        <v>3.1441048034934499E-2</v>
      </c>
      <c r="AB35" s="269">
        <f t="shared" si="0"/>
        <v>3.3438485804416405E-2</v>
      </c>
      <c r="AC35" s="269">
        <f t="shared" si="0"/>
        <v>3.552923760177646E-2</v>
      </c>
      <c r="AD35" s="269">
        <f t="shared" si="0"/>
        <v>4.4265593561368208E-2</v>
      </c>
      <c r="AE35" s="183">
        <f t="shared" si="0"/>
        <v>2.8712377362673909E-2</v>
      </c>
      <c r="AF35" s="183">
        <f t="shared" si="0"/>
        <v>3.7073652990608011E-2</v>
      </c>
      <c r="AG35" s="183">
        <f t="shared" si="0"/>
        <v>5.521472392638037E-3</v>
      </c>
      <c r="AH35" s="269">
        <f t="shared" si="0"/>
        <v>2.7485380116959064E-2</v>
      </c>
      <c r="AI35" s="269">
        <f t="shared" si="0"/>
        <v>2.9859154929577466E-2</v>
      </c>
      <c r="AJ35" s="183">
        <f t="shared" si="0"/>
        <v>4.9015500628403853E-2</v>
      </c>
      <c r="AK35" s="183">
        <f t="shared" si="0"/>
        <v>5.015353121801433E-2</v>
      </c>
      <c r="AL35" s="183">
        <f t="shared" si="0"/>
        <v>2.0128824476650563E-2</v>
      </c>
      <c r="AM35" s="183">
        <f t="shared" si="0"/>
        <v>2.0705521472392636E-2</v>
      </c>
      <c r="AN35" s="183">
        <f t="shared" si="0"/>
        <v>2.604482132041187E-2</v>
      </c>
      <c r="AO35" s="183">
        <f t="shared" si="0"/>
        <v>2.9168309026409146E-2</v>
      </c>
      <c r="AP35" s="183">
        <f t="shared" si="0"/>
        <v>3.1993757315645729E-2</v>
      </c>
      <c r="AQ35" s="183">
        <f t="shared" si="0"/>
        <v>3.3747779751332148E-2</v>
      </c>
      <c r="AR35" s="183">
        <f t="shared" si="0"/>
        <v>3.1064540059347182E-2</v>
      </c>
      <c r="AS35" s="183">
        <f t="shared" si="0"/>
        <v>1.4115571239523599E-2</v>
      </c>
      <c r="AT35" s="269">
        <f t="shared" si="0"/>
        <v>4.0850776502363267E-2</v>
      </c>
      <c r="AU35" s="183">
        <f t="shared" si="0"/>
        <v>3.1525851197982345E-3</v>
      </c>
      <c r="AV35" s="183">
        <f t="shared" si="0"/>
        <v>1.3175230566534915E-3</v>
      </c>
      <c r="AW35" s="183">
        <f t="shared" si="0"/>
        <v>5.0091074681238613E-3</v>
      </c>
      <c r="AX35" s="183">
        <f t="shared" si="0"/>
        <v>5.3380782918149468E-3</v>
      </c>
      <c r="AY35" s="269">
        <f t="shared" si="0"/>
        <v>5.0264550264550262E-2</v>
      </c>
      <c r="AZ35" s="269">
        <f t="shared" si="0"/>
        <v>0.14560439560439561</v>
      </c>
      <c r="BA35" s="269">
        <f t="shared" si="0"/>
        <v>1.8774703557312252E-2</v>
      </c>
      <c r="BB35" s="269">
        <f t="shared" si="0"/>
        <v>0</v>
      </c>
      <c r="BC35" s="183">
        <f t="shared" si="0"/>
        <v>2.6000435761493211E-2</v>
      </c>
      <c r="BD35" s="269">
        <f>'Culver City'!B37</f>
        <v>0</v>
      </c>
      <c r="BE35" s="183">
        <f>'Culver City'!C37</f>
        <v>0</v>
      </c>
      <c r="BF35" s="269">
        <f>'Culver City'!D37</f>
        <v>0</v>
      </c>
      <c r="BG35" s="183">
        <f>'Culver City'!E37</f>
        <v>0</v>
      </c>
      <c r="BH35" s="183">
        <f>'Culver City'!F37</f>
        <v>0</v>
      </c>
      <c r="BI35" s="269">
        <f>'Culver City'!G37</f>
        <v>0</v>
      </c>
      <c r="BJ35" s="269">
        <f>'Culver City'!H37</f>
        <v>0</v>
      </c>
      <c r="BK35" s="269">
        <f>'Culver City'!I37</f>
        <v>0</v>
      </c>
      <c r="BL35" s="269">
        <f>'Culver City'!J37</f>
        <v>0</v>
      </c>
      <c r="BM35" s="183">
        <f t="shared" si="0"/>
        <v>1.9038362586473043E-2</v>
      </c>
      <c r="BN35" s="183">
        <f>BN34/BN29</f>
        <v>9.463067339068526E-2</v>
      </c>
      <c r="BO35" s="174"/>
    </row>
    <row r="36" spans="1:70">
      <c r="A36" s="10" t="s">
        <v>22</v>
      </c>
      <c r="B36" s="182">
        <f>'Los Angeles County'!B37</f>
        <v>26808</v>
      </c>
      <c r="C36" s="182">
        <f>'Los Angeles City'!B37</f>
        <v>10930</v>
      </c>
      <c r="D36" s="19">
        <f>'Playa Del Rey'!B37</f>
        <v>12</v>
      </c>
      <c r="E36" s="19">
        <f>'Playa Del Rey'!C37</f>
        <v>12</v>
      </c>
      <c r="F36" s="19">
        <f>'Playa Del Rey'!D37</f>
        <v>5</v>
      </c>
      <c r="G36" s="19">
        <f>'Playa Del Rey'!E37</f>
        <v>13</v>
      </c>
      <c r="H36" s="182">
        <f>'Playa Del Rey'!F37</f>
        <v>42</v>
      </c>
      <c r="I36" s="267">
        <f>'Playa Vista'!B37</f>
        <v>43</v>
      </c>
      <c r="J36" s="267">
        <f>'Playa Vista'!C37</f>
        <v>3</v>
      </c>
      <c r="K36" s="182">
        <f>'Playa Vista'!D37</f>
        <v>46</v>
      </c>
      <c r="L36" s="267">
        <f>'Del Rey'!B37</f>
        <v>4</v>
      </c>
      <c r="M36" s="267">
        <f>'Del Rey'!C37</f>
        <v>11</v>
      </c>
      <c r="N36" s="267">
        <f>'Del Rey'!D37</f>
        <v>5</v>
      </c>
      <c r="O36" s="19">
        <f>'Del Rey'!E37</f>
        <v>6</v>
      </c>
      <c r="P36" s="267">
        <f>'Del Rey'!F37</f>
        <v>5</v>
      </c>
      <c r="Q36" s="19">
        <f>'Del Rey'!G37</f>
        <v>79</v>
      </c>
      <c r="R36" s="267">
        <f>'Del Rey'!H37</f>
        <v>2</v>
      </c>
      <c r="S36" s="182">
        <f>'Del Rey'!I37</f>
        <v>112</v>
      </c>
      <c r="T36" s="167">
        <f>'Mar Vista'!B37</f>
        <v>17</v>
      </c>
      <c r="U36" s="167">
        <f>'Mar Vista'!C37</f>
        <v>6</v>
      </c>
      <c r="V36" s="167">
        <f>'Mar Vista'!D37</f>
        <v>6</v>
      </c>
      <c r="W36" s="267">
        <f>'Mar Vista'!E37</f>
        <v>3</v>
      </c>
      <c r="X36" s="267">
        <f>'Mar Vista'!F37</f>
        <v>13</v>
      </c>
      <c r="Y36" s="167">
        <f>'Mar Vista'!G37</f>
        <v>5</v>
      </c>
      <c r="Z36" s="167">
        <f>'Mar Vista'!H37</f>
        <v>2</v>
      </c>
      <c r="AA36" s="267">
        <f>'Mar Vista'!I37</f>
        <v>2</v>
      </c>
      <c r="AB36" s="267">
        <f>'Mar Vista'!J37</f>
        <v>3</v>
      </c>
      <c r="AC36" s="267">
        <f>'Mar Vista'!K37</f>
        <v>2</v>
      </c>
      <c r="AD36" s="267">
        <f>'Mar Vista'!L37</f>
        <v>3</v>
      </c>
      <c r="AE36" s="182">
        <f>'Mar Vista'!M37</f>
        <v>62</v>
      </c>
      <c r="AF36" s="182">
        <f>'Mar Vista'!N37</f>
        <v>10</v>
      </c>
      <c r="AG36" s="167">
        <f>Venice!B37</f>
        <v>3</v>
      </c>
      <c r="AH36" s="267">
        <f>Venice!C37</f>
        <v>9</v>
      </c>
      <c r="AI36" s="267">
        <f>Venice!D37</f>
        <v>14</v>
      </c>
      <c r="AJ36" s="167">
        <f>Venice!E37</f>
        <v>20</v>
      </c>
      <c r="AK36" s="167">
        <f>Venice!F37</f>
        <v>6</v>
      </c>
      <c r="AL36" s="167">
        <f>Venice!G37</f>
        <v>2</v>
      </c>
      <c r="AM36" s="167">
        <f>Venice!H37</f>
        <v>6</v>
      </c>
      <c r="AN36" s="167">
        <f>Venice!I37</f>
        <v>3</v>
      </c>
      <c r="AO36" s="167">
        <f>Venice!J37</f>
        <v>11</v>
      </c>
      <c r="AP36" s="167">
        <f>Venice!K37</f>
        <v>20</v>
      </c>
      <c r="AQ36" s="167">
        <f>Venice!L37</f>
        <v>84</v>
      </c>
      <c r="AR36" s="182">
        <f>Venice!M37</f>
        <v>178</v>
      </c>
      <c r="AS36" s="167">
        <f>Westchester!B37</f>
        <v>11</v>
      </c>
      <c r="AT36" s="267">
        <f>Westchester!C37</f>
        <v>8</v>
      </c>
      <c r="AU36" s="167">
        <f>Westchester!D37</f>
        <v>10</v>
      </c>
      <c r="AV36" s="167">
        <f>Westchester!E37</f>
        <v>1</v>
      </c>
      <c r="AW36" s="167">
        <f>Westchester!F37</f>
        <v>9</v>
      </c>
      <c r="AX36" s="167">
        <f>Westchester!G37</f>
        <v>5</v>
      </c>
      <c r="AY36" s="267">
        <f>Westchester!H37</f>
        <v>4</v>
      </c>
      <c r="AZ36" s="267">
        <f>Westchester!I37</f>
        <v>0</v>
      </c>
      <c r="BA36" s="267">
        <f>Westchester!J37</f>
        <v>4</v>
      </c>
      <c r="BB36" s="267">
        <f>Westchester!K37</f>
        <v>0</v>
      </c>
      <c r="BC36" s="182">
        <f>Westchester!L37</f>
        <v>52</v>
      </c>
      <c r="BD36" s="300">
        <f>'Culver City'!B38</f>
        <v>0</v>
      </c>
      <c r="BE36" s="182">
        <f>'Culver City'!C38</f>
        <v>0</v>
      </c>
      <c r="BF36" s="300">
        <f>'Culver City'!D38</f>
        <v>0</v>
      </c>
      <c r="BG36" s="182">
        <f>'Culver City'!E38</f>
        <v>0</v>
      </c>
      <c r="BH36" s="182">
        <f>'Culver City'!F38</f>
        <v>0</v>
      </c>
      <c r="BI36" s="300">
        <f>'Culver City'!G38</f>
        <v>0</v>
      </c>
      <c r="BJ36" s="300">
        <f>'Culver City'!H38</f>
        <v>0</v>
      </c>
      <c r="BK36" s="300">
        <f>'Culver City'!I38</f>
        <v>2</v>
      </c>
      <c r="BL36" s="300">
        <f>'Culver City'!J38</f>
        <v>0</v>
      </c>
      <c r="BM36" s="182">
        <f>'Culver City'!K38</f>
        <v>65</v>
      </c>
      <c r="BN36" s="182">
        <f>'Marina Del Rey'!B37</f>
        <v>3</v>
      </c>
      <c r="BO36" s="174">
        <f>SUM(H36,K36,S36,AE36,AR36,BC36,BM36,BN36)</f>
        <v>560</v>
      </c>
    </row>
    <row r="37" spans="1:70" ht="30">
      <c r="A37" s="10" t="s">
        <v>21</v>
      </c>
      <c r="B37" s="182">
        <f>'Los Angeles County'!B38</f>
        <v>19099</v>
      </c>
      <c r="C37" s="182">
        <f>'Los Angeles City'!B38</f>
        <v>7540</v>
      </c>
      <c r="D37" s="19">
        <f>'Playa Del Rey'!B38</f>
        <v>6</v>
      </c>
      <c r="E37" s="19">
        <f>'Playa Del Rey'!C38</f>
        <v>32</v>
      </c>
      <c r="F37" s="19">
        <f>'Playa Del Rey'!D38</f>
        <v>18</v>
      </c>
      <c r="G37" s="19">
        <f>'Playa Del Rey'!E38</f>
        <v>44</v>
      </c>
      <c r="H37" s="182">
        <f>'Playa Del Rey'!F38</f>
        <v>100</v>
      </c>
      <c r="I37" s="267">
        <f>'Playa Vista'!B38</f>
        <v>43</v>
      </c>
      <c r="J37" s="267">
        <f>'Playa Vista'!C38</f>
        <v>7</v>
      </c>
      <c r="K37" s="182">
        <f>'Playa Vista'!D38</f>
        <v>50</v>
      </c>
      <c r="L37" s="267">
        <f>'Del Rey'!B38</f>
        <v>2</v>
      </c>
      <c r="M37" s="267">
        <f>'Del Rey'!C38</f>
        <v>3</v>
      </c>
      <c r="N37" s="267">
        <f>'Del Rey'!D38</f>
        <v>6</v>
      </c>
      <c r="O37" s="19">
        <f>'Del Rey'!E38</f>
        <v>44</v>
      </c>
      <c r="P37" s="267">
        <f>'Del Rey'!F38</f>
        <v>9</v>
      </c>
      <c r="Q37" s="19">
        <f>'Del Rey'!G38</f>
        <v>15</v>
      </c>
      <c r="R37" s="267">
        <f>'Del Rey'!H38</f>
        <v>4</v>
      </c>
      <c r="S37" s="182">
        <f>'Del Rey'!I38</f>
        <v>83</v>
      </c>
      <c r="T37" s="167">
        <f>'Mar Vista'!B38</f>
        <v>6</v>
      </c>
      <c r="U37" s="167">
        <f>'Mar Vista'!C38</f>
        <v>3</v>
      </c>
      <c r="V37" s="167">
        <f>'Mar Vista'!D38</f>
        <v>5</v>
      </c>
      <c r="W37" s="267">
        <f>'Mar Vista'!E38</f>
        <v>9</v>
      </c>
      <c r="X37" s="267">
        <f>'Mar Vista'!F38</f>
        <v>2</v>
      </c>
      <c r="Y37" s="167">
        <f>'Mar Vista'!G38</f>
        <v>6</v>
      </c>
      <c r="Z37" s="167">
        <f>'Mar Vista'!H38</f>
        <v>11</v>
      </c>
      <c r="AA37" s="267">
        <f>'Mar Vista'!I38</f>
        <v>4</v>
      </c>
      <c r="AB37" s="267">
        <f>'Mar Vista'!J38</f>
        <v>2</v>
      </c>
      <c r="AC37" s="267">
        <f>'Mar Vista'!K38</f>
        <v>4</v>
      </c>
      <c r="AD37" s="267">
        <f>'Mar Vista'!L38</f>
        <v>8</v>
      </c>
      <c r="AE37" s="182">
        <f>'Mar Vista'!M38</f>
        <v>60</v>
      </c>
      <c r="AF37" s="182">
        <f>'Mar Vista'!N38</f>
        <v>18</v>
      </c>
      <c r="AG37" s="167">
        <f>Venice!B38</f>
        <v>8</v>
      </c>
      <c r="AH37" s="267">
        <f>Venice!C38</f>
        <v>19</v>
      </c>
      <c r="AI37" s="267">
        <f>Venice!D38</f>
        <v>38</v>
      </c>
      <c r="AJ37" s="167">
        <f>Venice!E38</f>
        <v>89</v>
      </c>
      <c r="AK37" s="167">
        <f>Venice!F38</f>
        <v>57</v>
      </c>
      <c r="AL37" s="167">
        <f>Venice!G38</f>
        <v>29</v>
      </c>
      <c r="AM37" s="167">
        <f>Venice!H38</f>
        <v>7</v>
      </c>
      <c r="AN37" s="167">
        <f>Venice!I38</f>
        <v>17</v>
      </c>
      <c r="AO37" s="167">
        <f>Venice!J38</f>
        <v>92</v>
      </c>
      <c r="AP37" s="167">
        <f>Venice!K38</f>
        <v>83</v>
      </c>
      <c r="AQ37" s="167">
        <f>Venice!L38</f>
        <v>147</v>
      </c>
      <c r="AR37" s="182">
        <f>Venice!M38</f>
        <v>586</v>
      </c>
      <c r="AS37" s="167">
        <f>Westchester!B38</f>
        <v>17</v>
      </c>
      <c r="AT37" s="267">
        <f>Westchester!C38</f>
        <v>15</v>
      </c>
      <c r="AU37" s="167">
        <f>Westchester!D38</f>
        <v>5</v>
      </c>
      <c r="AV37" s="167">
        <f>Westchester!E38</f>
        <v>5</v>
      </c>
      <c r="AW37" s="167">
        <f>Westchester!F38</f>
        <v>3</v>
      </c>
      <c r="AX37" s="167">
        <f>Westchester!G38</f>
        <v>7</v>
      </c>
      <c r="AY37" s="267">
        <f>Westchester!H38</f>
        <v>4</v>
      </c>
      <c r="AZ37" s="267">
        <f>Westchester!I38</f>
        <v>0</v>
      </c>
      <c r="BA37" s="267">
        <f>Westchester!J38</f>
        <v>14</v>
      </c>
      <c r="BB37" s="267">
        <f>Westchester!K38</f>
        <v>0</v>
      </c>
      <c r="BC37" s="182">
        <f>Westchester!L38</f>
        <v>70</v>
      </c>
      <c r="BD37" s="300">
        <f>'Culver City'!B39</f>
        <v>0</v>
      </c>
      <c r="BE37" s="182">
        <f>'Culver City'!C39</f>
        <v>0</v>
      </c>
      <c r="BF37" s="300">
        <f>'Culver City'!D39</f>
        <v>0</v>
      </c>
      <c r="BG37" s="182">
        <f>'Culver City'!E39</f>
        <v>0</v>
      </c>
      <c r="BH37" s="182">
        <f>'Culver City'!F39</f>
        <v>0</v>
      </c>
      <c r="BI37" s="300">
        <f>'Culver City'!G39</f>
        <v>0</v>
      </c>
      <c r="BJ37" s="300">
        <f>'Culver City'!H39</f>
        <v>5</v>
      </c>
      <c r="BK37" s="300">
        <f>'Culver City'!I39</f>
        <v>4</v>
      </c>
      <c r="BL37" s="300">
        <f>'Culver City'!J39</f>
        <v>0</v>
      </c>
      <c r="BM37" s="182">
        <f>'Culver City'!K39</f>
        <v>62</v>
      </c>
      <c r="BN37" s="182">
        <f>'Marina Del Rey'!B38</f>
        <v>432</v>
      </c>
      <c r="BO37" s="174">
        <f>SUM(H37,K37,S37,AE37,AR37,BC37,BM37,BN37)</f>
        <v>1443</v>
      </c>
    </row>
    <row r="38" spans="1:70">
      <c r="A38" s="5" t="s">
        <v>81</v>
      </c>
      <c r="B38" s="183">
        <f>'Los Angeles County'!B39</f>
        <v>6.4000000000000001E-2</v>
      </c>
      <c r="C38" s="183">
        <f>'Los Angeles City'!B39</f>
        <v>7.0999999999999994E-2</v>
      </c>
      <c r="D38" s="183">
        <f>'Playa Del Rey'!B39</f>
        <v>8.2000000000000003E-2</v>
      </c>
      <c r="E38" s="183">
        <f>'Playa Del Rey'!C39</f>
        <v>2.4E-2</v>
      </c>
      <c r="F38" s="183">
        <f>'Playa Del Rey'!D39</f>
        <v>7.4999999999999997E-2</v>
      </c>
      <c r="G38" s="183">
        <f>'Playa Del Rey'!E39</f>
        <v>0.09</v>
      </c>
      <c r="H38" s="183">
        <f>'Playa Del Rey'!F39</f>
        <v>6.0812630882839183E-2</v>
      </c>
      <c r="I38" s="269">
        <f>'Playa Del Rey'!B39</f>
        <v>8.2000000000000003E-2</v>
      </c>
      <c r="J38" s="269">
        <f>'Playa Del Rey'!C39</f>
        <v>2.4E-2</v>
      </c>
      <c r="K38" s="183">
        <f>'Playa Del Rey'!D39</f>
        <v>7.4999999999999997E-2</v>
      </c>
      <c r="L38" s="269">
        <f>'Del Rey'!B39</f>
        <v>3.1E-2</v>
      </c>
      <c r="M38" s="269">
        <f>'Del Rey'!C39</f>
        <v>0.05</v>
      </c>
      <c r="N38" s="269">
        <f>'Del Rey'!D39</f>
        <v>5.2999999999999999E-2</v>
      </c>
      <c r="O38" s="183">
        <f>'Del Rey'!E39</f>
        <v>4.2999999999999997E-2</v>
      </c>
      <c r="P38" s="269">
        <f>'Del Rey'!F39</f>
        <v>3.1E-2</v>
      </c>
      <c r="Q38" s="183">
        <f>'Del Rey'!G39</f>
        <v>8.4000000000000005E-2</v>
      </c>
      <c r="R38" s="269">
        <f>'Del Rey'!H39</f>
        <v>2.4E-2</v>
      </c>
      <c r="S38" s="183">
        <f>'Del Rey'!I39</f>
        <v>4.6303194547096992E-2</v>
      </c>
      <c r="T38" s="183">
        <f>'Mar Vista'!B39</f>
        <v>7.2999999999999995E-2</v>
      </c>
      <c r="U38" s="183">
        <f>'Mar Vista'!C39</f>
        <v>2.3E-2</v>
      </c>
      <c r="V38" s="183">
        <f>'Mar Vista'!D39</f>
        <v>6.3E-2</v>
      </c>
      <c r="W38" s="269">
        <f>'Mar Vista'!E39</f>
        <v>2.8000000000000001E-2</v>
      </c>
      <c r="X38" s="269">
        <f>'Mar Vista'!F39</f>
        <v>0.06</v>
      </c>
      <c r="Y38" s="183">
        <f>'Mar Vista'!G39</f>
        <v>0.03</v>
      </c>
      <c r="Z38" s="183">
        <f>'Mar Vista'!H39</f>
        <v>7.0999999999999994E-2</v>
      </c>
      <c r="AA38" s="269">
        <f>'Mar Vista'!I39</f>
        <v>0</v>
      </c>
      <c r="AB38" s="269">
        <f>'Mar Vista'!J39</f>
        <v>4.2000000000000003E-2</v>
      </c>
      <c r="AC38" s="269">
        <f>'Mar Vista'!K39</f>
        <v>5.0999999999999997E-2</v>
      </c>
      <c r="AD38" s="269">
        <f>'Mar Vista'!L39</f>
        <v>3.7999999999999999E-2</v>
      </c>
      <c r="AE38" s="183">
        <f>'Mar Vista'!M39</f>
        <v>4.4824732553627844E-2</v>
      </c>
      <c r="AF38" s="183">
        <f>'Mar Vista'!N39</f>
        <v>3.4769319492502879E-2</v>
      </c>
      <c r="AG38" s="183">
        <f>Venice!B39</f>
        <v>0.41199999999999998</v>
      </c>
      <c r="AH38" s="269">
        <f>Venice!C39</f>
        <v>0.09</v>
      </c>
      <c r="AI38" s="269">
        <f>Venice!D39</f>
        <v>9.1999999999999998E-2</v>
      </c>
      <c r="AJ38" s="183">
        <f>Venice!E39</f>
        <v>0.159</v>
      </c>
      <c r="AK38" s="183">
        <f>Venice!F39</f>
        <v>5.8000000000000003E-2</v>
      </c>
      <c r="AL38" s="183">
        <f>Venice!G39</f>
        <v>6.5000000000000002E-2</v>
      </c>
      <c r="AM38" s="183">
        <f>Venice!H39</f>
        <v>5.8000000000000003E-2</v>
      </c>
      <c r="AN38" s="183">
        <f>Venice!I39</f>
        <v>3.4000000000000002E-2</v>
      </c>
      <c r="AO38" s="183">
        <f>Venice!J39</f>
        <v>0.13800000000000001</v>
      </c>
      <c r="AP38" s="183">
        <f>Venice!K39</f>
        <v>0.14899999999999999</v>
      </c>
      <c r="AQ38" s="183">
        <f>Venice!L39</f>
        <v>0.20200000000000001</v>
      </c>
      <c r="AR38" s="183">
        <f>Venice!M39</f>
        <v>0.13885126112759646</v>
      </c>
      <c r="AS38" s="183">
        <f>Westchester!B39</f>
        <v>3.9E-2</v>
      </c>
      <c r="AT38" s="269">
        <f>Westchester!C39</f>
        <v>4.2999999999999997E-2</v>
      </c>
      <c r="AU38" s="183">
        <f>Westchester!D39</f>
        <v>1.6E-2</v>
      </c>
      <c r="AV38" s="183">
        <f>Westchester!E39</f>
        <v>1.6E-2</v>
      </c>
      <c r="AW38" s="183">
        <f>Westchester!F39</f>
        <v>6.0999999999999999E-2</v>
      </c>
      <c r="AX38" s="183">
        <f>Westchester!G39</f>
        <v>3.7999999999999999E-2</v>
      </c>
      <c r="AY38" s="269">
        <f>Westchester!H39</f>
        <v>8.6999999999999994E-2</v>
      </c>
      <c r="AZ38" s="269">
        <f>Westchester!I39</f>
        <v>0.161</v>
      </c>
      <c r="BA38" s="269">
        <f>Westchester!J39</f>
        <v>0.1</v>
      </c>
      <c r="BB38" s="269">
        <f>Westchester!K39</f>
        <v>0</v>
      </c>
      <c r="BC38" s="183">
        <f>Westchester!L39</f>
        <v>5.4254702592780889E-2</v>
      </c>
      <c r="BD38" s="269">
        <f>'Culver City'!B40</f>
        <v>0</v>
      </c>
      <c r="BE38" s="183">
        <f>'Culver City'!C40</f>
        <v>0</v>
      </c>
      <c r="BF38" s="269">
        <f>'Culver City'!D40</f>
        <v>0</v>
      </c>
      <c r="BG38" s="183">
        <f>'Culver City'!E40</f>
        <v>0</v>
      </c>
      <c r="BH38" s="183">
        <f>'Culver City'!F40</f>
        <v>0</v>
      </c>
      <c r="BI38" s="269">
        <f>'Culver City'!G40</f>
        <v>0</v>
      </c>
      <c r="BJ38" s="269">
        <f>'Culver City'!H40</f>
        <v>0</v>
      </c>
      <c r="BK38" s="269">
        <f>'Culver City'!I40</f>
        <v>0</v>
      </c>
      <c r="BL38" s="269">
        <f>'Culver City'!J40</f>
        <v>0</v>
      </c>
      <c r="BM38" s="183">
        <f>'Culver City'!K40</f>
        <v>4.7E-2</v>
      </c>
      <c r="BN38" s="183">
        <f>'Marina Del Rey'!B39</f>
        <v>0.16</v>
      </c>
      <c r="BO38" s="183">
        <f>((H38*H$29)+(K38*K$29)+(S38*S$29)+(AE38*AE$29)+(AR38*AR$29)+(BC38*BC$29)+(BM38*BM$29)+(BN38*BN$29))/BO$29</f>
        <v>7.6467242891143691E-2</v>
      </c>
    </row>
    <row r="39" spans="1:70" s="33" customFormat="1" ht="30">
      <c r="A39" s="28" t="s">
        <v>107</v>
      </c>
      <c r="B39" s="175"/>
      <c r="C39" s="175"/>
      <c r="D39" s="28"/>
      <c r="E39" s="28"/>
      <c r="F39" s="28"/>
      <c r="G39" s="28"/>
      <c r="H39" s="175"/>
      <c r="I39" s="259"/>
      <c r="J39" s="259"/>
      <c r="K39" s="175"/>
      <c r="L39" s="259"/>
      <c r="M39" s="259"/>
      <c r="N39" s="259"/>
      <c r="O39" s="28"/>
      <c r="P39" s="259"/>
      <c r="Q39" s="28"/>
      <c r="R39" s="259"/>
      <c r="S39" s="175"/>
      <c r="T39" s="160">
        <f>'Mar Vista'!B40</f>
        <v>0</v>
      </c>
      <c r="U39" s="160">
        <f>'Mar Vista'!C40</f>
        <v>0</v>
      </c>
      <c r="V39" s="160">
        <f>'Mar Vista'!D40</f>
        <v>0</v>
      </c>
      <c r="W39" s="259"/>
      <c r="X39" s="259"/>
      <c r="Y39" s="160"/>
      <c r="Z39" s="160"/>
      <c r="AA39" s="259"/>
      <c r="AB39" s="259"/>
      <c r="AC39" s="259"/>
      <c r="AD39" s="259"/>
      <c r="AE39" s="175"/>
      <c r="AF39" s="175"/>
      <c r="AG39" s="160"/>
      <c r="AH39" s="259"/>
      <c r="AI39" s="259"/>
      <c r="AJ39" s="160"/>
      <c r="AK39" s="160"/>
      <c r="AL39" s="160"/>
      <c r="AM39" s="160"/>
      <c r="AN39" s="160"/>
      <c r="AO39" s="160"/>
      <c r="AP39" s="160"/>
      <c r="AQ39" s="160"/>
      <c r="AR39" s="175"/>
      <c r="AS39" s="160"/>
      <c r="AT39" s="259"/>
      <c r="AU39" s="160"/>
      <c r="AV39" s="160"/>
      <c r="AW39" s="160"/>
      <c r="AX39" s="160"/>
      <c r="AY39" s="259"/>
      <c r="AZ39" s="259"/>
      <c r="BA39" s="259"/>
      <c r="BB39" s="259"/>
      <c r="BC39" s="175"/>
      <c r="BD39" s="293"/>
      <c r="BE39" s="175"/>
      <c r="BF39" s="293"/>
      <c r="BG39" s="175"/>
      <c r="BH39" s="175"/>
      <c r="BI39" s="293"/>
      <c r="BJ39" s="293"/>
      <c r="BK39" s="293"/>
      <c r="BL39" s="293"/>
      <c r="BM39" s="175"/>
      <c r="BN39" s="175"/>
      <c r="BO39" s="175"/>
    </row>
    <row r="40" spans="1:70">
      <c r="A40" s="10" t="s">
        <v>55</v>
      </c>
      <c r="B40" s="182" t="str">
        <f>'Los Angeles County'!B41</f>
        <v>5,070,505</v>
      </c>
      <c r="C40" s="182" t="str">
        <f>'Los Angeles City'!B41</f>
        <v>2,032,832</v>
      </c>
      <c r="D40" s="19">
        <f>'Playa Del Rey'!B41</f>
        <v>2243</v>
      </c>
      <c r="E40" s="19">
        <f>'Playa Del Rey'!C41</f>
        <v>4548</v>
      </c>
      <c r="F40" s="19">
        <f>'Playa Del Rey'!D41</f>
        <v>2732</v>
      </c>
      <c r="G40" s="19">
        <f>'Playa Del Rey'!E41</f>
        <v>2119</v>
      </c>
      <c r="H40" s="182">
        <f>'Playa Del Rey'!F41</f>
        <v>11642</v>
      </c>
      <c r="I40" s="267">
        <f>'Playa Vista'!B41</f>
        <v>4932</v>
      </c>
      <c r="J40" s="267">
        <f>'Playa Vista'!C41</f>
        <v>1609</v>
      </c>
      <c r="K40" s="182">
        <f>'Playa Vista'!D41</f>
        <v>6541</v>
      </c>
      <c r="L40" s="267">
        <f>'Del Rey'!B41</f>
        <v>796</v>
      </c>
      <c r="M40" s="267">
        <f>'Del Rey'!C41</f>
        <v>2493</v>
      </c>
      <c r="N40" s="267">
        <f>'Del Rey'!D41</f>
        <v>2573</v>
      </c>
      <c r="O40" s="19">
        <f>'Del Rey'!E41</f>
        <v>2754</v>
      </c>
      <c r="P40" s="267">
        <f>'Del Rey'!F41</f>
        <v>3591</v>
      </c>
      <c r="Q40" s="19">
        <f>'Del Rey'!G41</f>
        <v>2212</v>
      </c>
      <c r="R40" s="267">
        <f>'Del Rey'!H41</f>
        <v>2639</v>
      </c>
      <c r="S40" s="182">
        <f>'Del Rey'!I41</f>
        <v>17058</v>
      </c>
      <c r="T40" s="167">
        <f>'Mar Vista'!B41</f>
        <v>2769</v>
      </c>
      <c r="U40" s="167">
        <f>'Mar Vista'!C41</f>
        <v>1857</v>
      </c>
      <c r="V40" s="167">
        <f>'Mar Vista'!D41</f>
        <v>1628</v>
      </c>
      <c r="W40" s="267">
        <f>'Mar Vista'!E41</f>
        <v>2449</v>
      </c>
      <c r="X40" s="267">
        <f>'Mar Vista'!F41</f>
        <v>1858</v>
      </c>
      <c r="Y40" s="167">
        <f>'Mar Vista'!G41</f>
        <v>2594</v>
      </c>
      <c r="Z40" s="167">
        <f>'Mar Vista'!H41</f>
        <v>2178</v>
      </c>
      <c r="AA40" s="267">
        <f>'Mar Vista'!I41</f>
        <v>1493</v>
      </c>
      <c r="AB40" s="267">
        <f>'Mar Vista'!J41</f>
        <v>2417</v>
      </c>
      <c r="AC40" s="267">
        <f>'Mar Vista'!K41</f>
        <v>1960</v>
      </c>
      <c r="AD40" s="267">
        <f>'Mar Vista'!L41</f>
        <v>2482</v>
      </c>
      <c r="AE40" s="182">
        <f>'Mar Vista'!M41</f>
        <v>23685</v>
      </c>
      <c r="AF40" s="182">
        <f>'Mar Vista'!N41</f>
        <v>8352</v>
      </c>
      <c r="AG40" s="167">
        <f>Venice!B41</f>
        <v>1274</v>
      </c>
      <c r="AH40" s="267">
        <f>Venice!C41</f>
        <v>2407</v>
      </c>
      <c r="AI40" s="267">
        <f>Venice!D41</f>
        <v>2432</v>
      </c>
      <c r="AJ40" s="167">
        <f>Venice!E41</f>
        <v>2220</v>
      </c>
      <c r="AK40" s="167">
        <f>Venice!F41</f>
        <v>2437</v>
      </c>
      <c r="AL40" s="167">
        <f>Venice!G41</f>
        <v>1554</v>
      </c>
      <c r="AM40" s="167">
        <f>Venice!H41</f>
        <v>1718</v>
      </c>
      <c r="AN40" s="167">
        <f>Venice!I41</f>
        <v>2176</v>
      </c>
      <c r="AO40" s="167">
        <f>Venice!J41</f>
        <v>3012</v>
      </c>
      <c r="AP40" s="167">
        <f>Venice!K41</f>
        <v>3030</v>
      </c>
      <c r="AQ40" s="167">
        <f>Venice!L41</f>
        <v>2308</v>
      </c>
      <c r="AR40" s="182">
        <f>Venice!M41</f>
        <v>24568</v>
      </c>
      <c r="AS40" s="167">
        <f>Westchester!B41</f>
        <v>3021</v>
      </c>
      <c r="AT40" s="267">
        <f>Westchester!C41</f>
        <v>4104</v>
      </c>
      <c r="AU40" s="167">
        <f>Westchester!D41</f>
        <v>2376</v>
      </c>
      <c r="AV40" s="167">
        <f>Westchester!E41</f>
        <v>2446</v>
      </c>
      <c r="AW40" s="167">
        <f>Westchester!F41</f>
        <v>2718</v>
      </c>
      <c r="AX40" s="167">
        <f>Westchester!G41</f>
        <v>1786</v>
      </c>
      <c r="AY40" s="267">
        <f>Westchester!H41</f>
        <v>1522</v>
      </c>
      <c r="AZ40" s="267">
        <f>Westchester!I41</f>
        <v>935</v>
      </c>
      <c r="BA40" s="267">
        <f>Westchester!J41</f>
        <v>1249</v>
      </c>
      <c r="BB40" s="267">
        <f>Westchester!K41</f>
        <v>0</v>
      </c>
      <c r="BC40" s="182">
        <f>Westchester!L41</f>
        <v>20157</v>
      </c>
      <c r="BD40" s="300">
        <f>'Culver City'!B42</f>
        <v>0</v>
      </c>
      <c r="BE40" s="182">
        <f>'Culver City'!C42</f>
        <v>0</v>
      </c>
      <c r="BF40" s="300">
        <f>'Culver City'!D42</f>
        <v>0</v>
      </c>
      <c r="BG40" s="182">
        <f>'Culver City'!E42</f>
        <v>0</v>
      </c>
      <c r="BH40" s="182">
        <f>'Culver City'!F42</f>
        <v>0</v>
      </c>
      <c r="BI40" s="300">
        <f>'Culver City'!G42</f>
        <v>0</v>
      </c>
      <c r="BJ40" s="300">
        <f>'Culver City'!H42</f>
        <v>1346</v>
      </c>
      <c r="BK40" s="300">
        <f>'Culver City'!I42</f>
        <v>1714</v>
      </c>
      <c r="BL40" s="300">
        <f>'Culver City'!J42</f>
        <v>0</v>
      </c>
      <c r="BM40" s="182">
        <f>'Culver City'!K42</f>
        <v>22636</v>
      </c>
      <c r="BN40" s="182">
        <f>'Marina Del Rey'!B41</f>
        <v>6092</v>
      </c>
      <c r="BO40" s="174">
        <f>SUM(H40,K40,S40,AE40,AR40,BC40,BM40,BN40)</f>
        <v>132379</v>
      </c>
    </row>
    <row r="41" spans="1:70">
      <c r="A41" s="10" t="s">
        <v>56</v>
      </c>
      <c r="B41" s="184" t="str">
        <f>'Los Angeles County'!B42</f>
        <v>7.4%</v>
      </c>
      <c r="C41" s="184">
        <f>'Los Angeles City'!B42</f>
        <v>0.08</v>
      </c>
      <c r="D41" s="101">
        <f>'Playa Del Rey'!B42</f>
        <v>7.9000000000000001E-2</v>
      </c>
      <c r="E41" s="101">
        <f>'Playa Del Rey'!C42</f>
        <v>6.3E-2</v>
      </c>
      <c r="F41" s="101">
        <f>'Playa Del Rey'!D42</f>
        <v>3.3000000000000002E-2</v>
      </c>
      <c r="G41" s="101">
        <f>'Playa Del Rey'!E42</f>
        <v>6.3E-2</v>
      </c>
      <c r="H41" s="184">
        <f>'Playa Del Rey'!F42</f>
        <v>5.9042604363511428E-2</v>
      </c>
      <c r="I41" s="270">
        <f>'Playa Vista'!B42</f>
        <v>9.7000000000000003E-2</v>
      </c>
      <c r="J41" s="270">
        <f>'Playa Vista'!C42</f>
        <v>9.1999999999999998E-2</v>
      </c>
      <c r="K41" s="184">
        <f>'Playa Vista'!D42</f>
        <v>9.5770065739183619E-2</v>
      </c>
      <c r="L41" s="270">
        <f>'Del Rey'!B42</f>
        <v>7.3999999999999996E-2</v>
      </c>
      <c r="M41" s="270">
        <f>'Del Rey'!C42</f>
        <v>5.1999999999999998E-2</v>
      </c>
      <c r="N41" s="270">
        <f>'Del Rey'!D42</f>
        <v>8.5000000000000006E-2</v>
      </c>
      <c r="O41" s="101">
        <f>'Del Rey'!E42</f>
        <v>5.1999999999999998E-2</v>
      </c>
      <c r="P41" s="270">
        <f>'Del Rey'!F42</f>
        <v>4.7E-2</v>
      </c>
      <c r="Q41" s="101">
        <f>'Del Rey'!G42</f>
        <v>4.8000000000000001E-2</v>
      </c>
      <c r="R41" s="270">
        <f>'Del Rey'!H42</f>
        <v>0.128</v>
      </c>
      <c r="S41" s="184">
        <f>'Del Rey'!I42</f>
        <v>6.8190760933286437E-2</v>
      </c>
      <c r="T41" s="169">
        <f>'Mar Vista'!B42</f>
        <v>5.6000000000000001E-2</v>
      </c>
      <c r="U41" s="169">
        <f>'Mar Vista'!C42</f>
        <v>0.06</v>
      </c>
      <c r="V41" s="169">
        <f>'Mar Vista'!D42</f>
        <v>0.03</v>
      </c>
      <c r="W41" s="270">
        <f>'Mar Vista'!E42</f>
        <v>4.2000000000000003E-2</v>
      </c>
      <c r="X41" s="270">
        <f>'Mar Vista'!F42</f>
        <v>7.6999999999999999E-2</v>
      </c>
      <c r="Y41" s="169">
        <f>'Mar Vista'!G42</f>
        <v>8.5999999999999993E-2</v>
      </c>
      <c r="Z41" s="169">
        <f>'Mar Vista'!H42</f>
        <v>5.3999999999999999E-2</v>
      </c>
      <c r="AA41" s="270">
        <f>'Mar Vista'!I42</f>
        <v>7.0000000000000007E-2</v>
      </c>
      <c r="AB41" s="270">
        <f>'Mar Vista'!J42</f>
        <v>0.10299999999999999</v>
      </c>
      <c r="AC41" s="270">
        <f>'Mar Vista'!K42</f>
        <v>5.7000000000000002E-2</v>
      </c>
      <c r="AD41" s="270">
        <f>'Mar Vista'!L42</f>
        <v>3.4000000000000002E-2</v>
      </c>
      <c r="AE41" s="184">
        <f>'Mar Vista'!M42</f>
        <v>6.1284061642389684E-2</v>
      </c>
      <c r="AF41" s="184">
        <f>'Mar Vista'!N42</f>
        <v>6.5800886015325674E-2</v>
      </c>
      <c r="AG41" s="169">
        <f>Venice!B42</f>
        <v>3.3000000000000002E-2</v>
      </c>
      <c r="AH41" s="270">
        <f>Venice!C42</f>
        <v>9.9000000000000005E-2</v>
      </c>
      <c r="AI41" s="270">
        <f>Venice!D42</f>
        <v>8.1000000000000003E-2</v>
      </c>
      <c r="AJ41" s="169">
        <f>Venice!E42</f>
        <v>0.122</v>
      </c>
      <c r="AK41" s="169">
        <f>Venice!F42</f>
        <v>0.112</v>
      </c>
      <c r="AL41" s="169">
        <f>Venice!G42</f>
        <v>8.1000000000000003E-2</v>
      </c>
      <c r="AM41" s="169">
        <f>Venice!H42</f>
        <v>8.1000000000000003E-2</v>
      </c>
      <c r="AN41" s="169">
        <f>Venice!I42</f>
        <v>7.0000000000000007E-2</v>
      </c>
      <c r="AO41" s="169">
        <f>Venice!J42</f>
        <v>9.1999999999999998E-2</v>
      </c>
      <c r="AP41" s="169">
        <f>Venice!K42</f>
        <v>2.4E-2</v>
      </c>
      <c r="AQ41" s="169">
        <f>Venice!L42</f>
        <v>5.0999999999999997E-2</v>
      </c>
      <c r="AR41" s="184">
        <f>Venice!M42</f>
        <v>7.7580389124063828E-2</v>
      </c>
      <c r="AS41" s="169">
        <f>Westchester!B42</f>
        <v>4.5999999999999999E-2</v>
      </c>
      <c r="AT41" s="270">
        <f>Westchester!C42</f>
        <v>9.4E-2</v>
      </c>
      <c r="AU41" s="169">
        <f>Westchester!D42</f>
        <v>7.4999999999999997E-2</v>
      </c>
      <c r="AV41" s="169">
        <f>Westchester!E42</f>
        <v>4.9000000000000002E-2</v>
      </c>
      <c r="AW41" s="169">
        <f>Westchester!F42</f>
        <v>0.04</v>
      </c>
      <c r="AX41" s="169">
        <f>Westchester!G42</f>
        <v>5.6000000000000001E-2</v>
      </c>
      <c r="AY41" s="270">
        <f>Westchester!H42</f>
        <v>7.4999999999999997E-2</v>
      </c>
      <c r="AZ41" s="270">
        <f>Westchester!I42</f>
        <v>7.2999999999999995E-2</v>
      </c>
      <c r="BA41" s="270">
        <f>Westchester!J42</f>
        <v>4.2999999999999997E-2</v>
      </c>
      <c r="BB41" s="270" t="str">
        <f>Westchester!K42</f>
        <v>na</v>
      </c>
      <c r="BC41" s="184">
        <f>Westchester!L42</f>
        <v>6.2888525078136637E-2</v>
      </c>
      <c r="BD41" s="301">
        <f>'Culver City'!B43</f>
        <v>0</v>
      </c>
      <c r="BE41" s="184">
        <f>'Culver City'!C43</f>
        <v>0</v>
      </c>
      <c r="BF41" s="301">
        <f>'Culver City'!D43</f>
        <v>0</v>
      </c>
      <c r="BG41" s="184">
        <f>'Culver City'!E43</f>
        <v>0</v>
      </c>
      <c r="BH41" s="184">
        <f>'Culver City'!F43</f>
        <v>0</v>
      </c>
      <c r="BI41" s="301">
        <f>'Culver City'!G43</f>
        <v>0</v>
      </c>
      <c r="BJ41" s="301">
        <f>'Culver City'!H43</f>
        <v>8.5999999999999993E-2</v>
      </c>
      <c r="BK41" s="301">
        <f>'Culver City'!I43</f>
        <v>0.08</v>
      </c>
      <c r="BL41" s="301">
        <f>'Culver City'!J43</f>
        <v>0</v>
      </c>
      <c r="BM41" s="184">
        <f>'Culver City'!K43</f>
        <v>0.06</v>
      </c>
      <c r="BN41" s="184">
        <f>'Marina Del Rey'!B42</f>
        <v>5.5E-2</v>
      </c>
      <c r="BO41" s="184">
        <f>((H41*H40)+(K41*K40)+(S41*S40)+(AE41*AE40)+(AR41*AR40)+(BC41*BC40)+(BM41*BM40)+(BN41*BN40))/BO40</f>
        <v>6.644087053082437E-2</v>
      </c>
    </row>
    <row r="42" spans="1:70">
      <c r="A42" s="95" t="s">
        <v>68</v>
      </c>
      <c r="B42" s="182"/>
      <c r="C42" s="182"/>
      <c r="D42" s="19">
        <f>'Playa Del Rey'!B43</f>
        <v>1627</v>
      </c>
      <c r="E42" s="19">
        <f>'Playa Del Rey'!C43</f>
        <v>3212</v>
      </c>
      <c r="F42" s="19">
        <f>'Playa Del Rey'!D43</f>
        <v>2409</v>
      </c>
      <c r="G42" s="19">
        <f>'Playa Del Rey'!E43</f>
        <v>1499</v>
      </c>
      <c r="H42" s="182">
        <f>'Playa Del Rey'!F43</f>
        <v>8747</v>
      </c>
      <c r="I42" s="267">
        <f>'Playa Vista'!B43</f>
        <v>3662</v>
      </c>
      <c r="J42" s="267">
        <f>'Playa Vista'!C43</f>
        <v>1186</v>
      </c>
      <c r="K42" s="182">
        <f>'Playa Vista'!D43</f>
        <v>4848</v>
      </c>
      <c r="L42" s="267">
        <f>'Del Rey'!B43</f>
        <v>503</v>
      </c>
      <c r="M42" s="267">
        <f>'Del Rey'!C43</f>
        <v>1296</v>
      </c>
      <c r="N42" s="267">
        <f>'Del Rey'!D43</f>
        <v>1603</v>
      </c>
      <c r="O42" s="19">
        <f>'Del Rey'!E43</f>
        <v>2544</v>
      </c>
      <c r="P42" s="267">
        <f>'Del Rey'!F43</f>
        <v>2284</v>
      </c>
      <c r="Q42" s="19">
        <f>'Del Rey'!G43</f>
        <v>1661</v>
      </c>
      <c r="R42" s="267">
        <f>'Del Rey'!H43</f>
        <v>1634</v>
      </c>
      <c r="S42" s="182">
        <f>'Del Rey'!I43</f>
        <v>11525</v>
      </c>
      <c r="T42" s="167">
        <f>'Mar Vista'!B43</f>
        <v>1942</v>
      </c>
      <c r="U42" s="167">
        <f>'Mar Vista'!C43</f>
        <v>1356</v>
      </c>
      <c r="V42" s="167">
        <f>'Mar Vista'!D43</f>
        <v>1322</v>
      </c>
      <c r="W42" s="267">
        <f>'Mar Vista'!E43</f>
        <v>1955</v>
      </c>
      <c r="X42" s="267">
        <f>'Mar Vista'!F43</f>
        <v>1278</v>
      </c>
      <c r="Y42" s="167">
        <f>'Mar Vista'!G43</f>
        <v>1779</v>
      </c>
      <c r="Z42" s="167">
        <f>'Mar Vista'!H43</f>
        <v>1743</v>
      </c>
      <c r="AA42" s="267">
        <f>'Mar Vista'!I43</f>
        <v>1141</v>
      </c>
      <c r="AB42" s="267">
        <f>'Mar Vista'!J43</f>
        <v>1543</v>
      </c>
      <c r="AC42" s="267">
        <f>'Mar Vista'!K43</f>
        <v>1323</v>
      </c>
      <c r="AD42" s="267">
        <f>'Mar Vista'!L43</f>
        <v>1977</v>
      </c>
      <c r="AE42" s="182">
        <f>'Mar Vista'!M43</f>
        <v>17359</v>
      </c>
      <c r="AF42" s="182">
        <f>'Mar Vista'!N43</f>
        <v>5984</v>
      </c>
      <c r="AG42" s="167">
        <f>Venice!B43</f>
        <v>898</v>
      </c>
      <c r="AH42" s="267">
        <f>Venice!C43</f>
        <v>1559</v>
      </c>
      <c r="AI42" s="267">
        <f>Venice!D43</f>
        <v>1604</v>
      </c>
      <c r="AJ42" s="167">
        <f>Venice!E43</f>
        <v>1987</v>
      </c>
      <c r="AK42" s="167">
        <f>Venice!F43</f>
        <v>1834</v>
      </c>
      <c r="AL42" s="167">
        <f>Venice!G43</f>
        <v>1140</v>
      </c>
      <c r="AM42" s="167">
        <f>Venice!H43</f>
        <v>1241</v>
      </c>
      <c r="AN42" s="167">
        <f>Venice!I43</f>
        <v>1608</v>
      </c>
      <c r="AO42" s="167">
        <f>Venice!J43</f>
        <v>2167</v>
      </c>
      <c r="AP42" s="167">
        <f>Venice!K43</f>
        <v>2276</v>
      </c>
      <c r="AQ42" s="167">
        <f>Venice!L43</f>
        <v>2173</v>
      </c>
      <c r="AR42" s="182">
        <f>Venice!M43</f>
        <v>18487</v>
      </c>
      <c r="AS42" s="167">
        <f>Westchester!B43</f>
        <v>2221</v>
      </c>
      <c r="AT42" s="267">
        <f>Westchester!C43</f>
        <v>2866</v>
      </c>
      <c r="AU42" s="167">
        <f>Westchester!D43</f>
        <v>1565</v>
      </c>
      <c r="AV42" s="167">
        <f>Westchester!E43</f>
        <v>717</v>
      </c>
      <c r="AW42" s="167">
        <f>Westchester!F43</f>
        <v>2110</v>
      </c>
      <c r="AX42" s="167">
        <f>Westchester!G43</f>
        <v>1094</v>
      </c>
      <c r="AY42" s="267">
        <f>Westchester!H43</f>
        <v>1011</v>
      </c>
      <c r="AZ42" s="267">
        <f>Westchester!I43</f>
        <v>624</v>
      </c>
      <c r="BA42" s="267">
        <f>Westchester!J43</f>
        <v>922</v>
      </c>
      <c r="BB42" s="267" t="str">
        <f>Westchester!K43</f>
        <v>na</v>
      </c>
      <c r="BC42" s="182">
        <f>Westchester!L43</f>
        <v>13130</v>
      </c>
      <c r="BD42" s="300">
        <f>'Culver City'!B44</f>
        <v>0</v>
      </c>
      <c r="BE42" s="182">
        <f>'Culver City'!C44</f>
        <v>0</v>
      </c>
      <c r="BF42" s="300">
        <f>'Culver City'!D44</f>
        <v>0</v>
      </c>
      <c r="BG42" s="182">
        <f>'Culver City'!E44</f>
        <v>0</v>
      </c>
      <c r="BH42" s="182">
        <f>'Culver City'!F44</f>
        <v>0</v>
      </c>
      <c r="BI42" s="300">
        <f>'Culver City'!G44</f>
        <v>0</v>
      </c>
      <c r="BJ42" s="300">
        <f>'Culver City'!H44</f>
        <v>824</v>
      </c>
      <c r="BK42" s="300">
        <f>'Culver City'!I44</f>
        <v>1180</v>
      </c>
      <c r="BL42" s="300">
        <f>'Culver City'!J44</f>
        <v>0</v>
      </c>
      <c r="BM42" s="182">
        <f>'Culver City'!K44</f>
        <v>16605</v>
      </c>
      <c r="BN42" s="182">
        <f>'Marina Del Rey'!B43</f>
        <v>5421</v>
      </c>
      <c r="BO42" s="174">
        <f>SUM(H42,K42,S42,AE42,AR42,BC42,BM42,BN42)</f>
        <v>96122</v>
      </c>
    </row>
    <row r="43" spans="1:70">
      <c r="A43" s="10" t="s">
        <v>57</v>
      </c>
      <c r="B43" s="185" t="str">
        <f>'Los Angeles County'!B44</f>
        <v>55,909</v>
      </c>
      <c r="C43" s="185">
        <f>'Los Angeles City'!B44</f>
        <v>49497</v>
      </c>
      <c r="D43" s="100">
        <f>'Playa Del Rey'!B44</f>
        <v>95568</v>
      </c>
      <c r="E43" s="100">
        <f>'Playa Del Rey'!C44</f>
        <v>80510</v>
      </c>
      <c r="F43" s="100">
        <f>'Playa Del Rey'!D44</f>
        <v>73985</v>
      </c>
      <c r="G43" s="100">
        <f>'Playa Del Rey'!E44</f>
        <v>121875</v>
      </c>
      <c r="H43" s="185">
        <f>'Playa Del Rey'!F44</f>
        <v>88602.691894363787</v>
      </c>
      <c r="I43" s="271">
        <f>'Playa Vista'!B44</f>
        <v>72335</v>
      </c>
      <c r="J43" s="271">
        <f>'Playa Vista'!C44</f>
        <v>59091</v>
      </c>
      <c r="K43" s="185">
        <f>'Playa Vista'!D44</f>
        <v>69095.028052805283</v>
      </c>
      <c r="L43" s="271">
        <f>'Del Rey'!B44</f>
        <v>67386</v>
      </c>
      <c r="M43" s="271">
        <f>'Del Rey'!C44</f>
        <v>55458</v>
      </c>
      <c r="N43" s="271">
        <f>'Del Rey'!D44</f>
        <v>55884</v>
      </c>
      <c r="O43" s="100">
        <f>'Del Rey'!E44</f>
        <v>93973</v>
      </c>
      <c r="P43" s="271">
        <f>'Del Rey'!F44</f>
        <v>67955</v>
      </c>
      <c r="Q43" s="100">
        <f>'Del Rey'!G44</f>
        <v>106336</v>
      </c>
      <c r="R43" s="271">
        <f>'Del Rey'!H44</f>
        <v>35970</v>
      </c>
      <c r="S43" s="185">
        <f>'Del Rey'!I44</f>
        <v>71585.803557483727</v>
      </c>
      <c r="T43" s="170">
        <f>'Mar Vista'!B44</f>
        <v>78782</v>
      </c>
      <c r="U43" s="170">
        <f>'Mar Vista'!C44</f>
        <v>104091</v>
      </c>
      <c r="V43" s="170">
        <f>'Mar Vista'!D44</f>
        <v>86875</v>
      </c>
      <c r="W43" s="271">
        <f>'Mar Vista'!E44</f>
        <v>76181</v>
      </c>
      <c r="X43" s="271">
        <f>'Mar Vista'!F44</f>
        <v>66050</v>
      </c>
      <c r="Y43" s="170">
        <f>'Mar Vista'!G44</f>
        <v>62596</v>
      </c>
      <c r="Z43" s="170">
        <f>'Mar Vista'!H44</f>
        <v>85236</v>
      </c>
      <c r="AA43" s="271">
        <f>'Mar Vista'!I44</f>
        <v>54952</v>
      </c>
      <c r="AB43" s="271">
        <f>'Mar Vista'!J44</f>
        <v>57768</v>
      </c>
      <c r="AC43" s="271">
        <f>'Mar Vista'!K44</f>
        <v>83850</v>
      </c>
      <c r="AD43" s="271">
        <f>'Mar Vista'!L44</f>
        <v>47722</v>
      </c>
      <c r="AE43" s="185">
        <f>'Mar Vista'!M44</f>
        <v>72548.95886859842</v>
      </c>
      <c r="AF43" s="185">
        <f>'Mar Vista'!N44</f>
        <v>59678.509358288771</v>
      </c>
      <c r="AG43" s="170">
        <f>Venice!B44</f>
        <v>101250</v>
      </c>
      <c r="AH43" s="271">
        <f>Venice!C44</f>
        <v>80223</v>
      </c>
      <c r="AI43" s="271">
        <f>Venice!D44</f>
        <v>76649</v>
      </c>
      <c r="AJ43" s="170">
        <f>Venice!E44</f>
        <v>66008</v>
      </c>
      <c r="AK43" s="170">
        <f>Venice!F44</f>
        <v>60714</v>
      </c>
      <c r="AL43" s="170">
        <f>Venice!G44</f>
        <v>98108</v>
      </c>
      <c r="AM43" s="170">
        <f>Venice!H44</f>
        <v>81473</v>
      </c>
      <c r="AN43" s="170">
        <f>Venice!I44</f>
        <v>82549</v>
      </c>
      <c r="AO43" s="170">
        <f>Venice!J44</f>
        <v>90379</v>
      </c>
      <c r="AP43" s="170">
        <f>Venice!K44</f>
        <v>110139</v>
      </c>
      <c r="AQ43" s="170">
        <f>Venice!L44</f>
        <v>111675</v>
      </c>
      <c r="AR43" s="185">
        <f>Venice!M44</f>
        <v>87430.619462324874</v>
      </c>
      <c r="AS43" s="170">
        <f>Westchester!B44</f>
        <v>105664</v>
      </c>
      <c r="AT43" s="271">
        <f>Westchester!C44</f>
        <v>60568</v>
      </c>
      <c r="AU43" s="170">
        <f>Westchester!D44</f>
        <v>97875</v>
      </c>
      <c r="AV43" s="170">
        <f>Westchester!E44</f>
        <v>86825</v>
      </c>
      <c r="AW43" s="170">
        <f>Westchester!F44</f>
        <v>117120</v>
      </c>
      <c r="AX43" s="170">
        <f>Westchester!G44</f>
        <v>85263</v>
      </c>
      <c r="AY43" s="271">
        <f>Westchester!H44</f>
        <v>58491</v>
      </c>
      <c r="AZ43" s="271">
        <f>Westchester!I44</f>
        <v>43526</v>
      </c>
      <c r="BA43" s="271">
        <f>Westchester!J44</f>
        <v>69457</v>
      </c>
      <c r="BB43" s="271" t="str">
        <f>Westchester!K44</f>
        <v>na</v>
      </c>
      <c r="BC43" s="185">
        <f>Westchester!L44</f>
        <v>84876.651408987047</v>
      </c>
      <c r="BD43" s="302">
        <f>'Culver City'!B45</f>
        <v>84482</v>
      </c>
      <c r="BE43" s="185">
        <f>'Culver City'!C45</f>
        <v>80698</v>
      </c>
      <c r="BF43" s="302">
        <f>'Culver City'!D45</f>
        <v>95342</v>
      </c>
      <c r="BG43" s="185">
        <f>'Culver City'!E45</f>
        <v>102816</v>
      </c>
      <c r="BH43" s="185">
        <f>'Culver City'!F45</f>
        <v>128370</v>
      </c>
      <c r="BI43" s="302">
        <f>'Culver City'!G45</f>
        <v>62326</v>
      </c>
      <c r="BJ43" s="302">
        <f>'Culver City'!H45</f>
        <v>78750</v>
      </c>
      <c r="BK43" s="302">
        <f>'Culver City'!I45</f>
        <v>54128</v>
      </c>
      <c r="BL43" s="302">
        <f>'Culver City'!J45</f>
        <v>70295</v>
      </c>
      <c r="BM43" s="185">
        <f>'Culver City'!K45</f>
        <v>77333</v>
      </c>
      <c r="BN43" s="185">
        <f>'Marina Del Rey'!B44</f>
        <v>95248</v>
      </c>
      <c r="BO43" s="253">
        <f>((H43*H$42)+(K43*K$42)+(S43*S$42)+(AE43*AE$42)+(AR43*AR$42)+(BC43*BC$42)+(BM43*BM$42)+(BN43*BN$42))/BO$42</f>
        <v>80372.842564657418</v>
      </c>
    </row>
    <row r="44" spans="1:70" ht="45">
      <c r="A44" s="10" t="s">
        <v>62</v>
      </c>
      <c r="B44" s="184" t="str">
        <f>'Los Angeles County'!B45</f>
        <v>7.8%</v>
      </c>
      <c r="C44" s="184">
        <f>'Los Angeles City'!B45</f>
        <v>8.3000000000000004E-2</v>
      </c>
      <c r="D44" s="101">
        <f>'Playa Del Rey'!B45</f>
        <v>2.3E-2</v>
      </c>
      <c r="E44" s="101">
        <f>'Playa Del Rey'!C45</f>
        <v>0</v>
      </c>
      <c r="F44" s="101">
        <f>'Playa Del Rey'!D45</f>
        <v>0</v>
      </c>
      <c r="G44" s="101">
        <f>'Playa Del Rey'!E45</f>
        <v>2.5000000000000001E-2</v>
      </c>
      <c r="H44" s="184">
        <f>'Playa Del Rey'!F45</f>
        <v>8.5624785640791134E-3</v>
      </c>
      <c r="I44" s="270">
        <f>'Playa Vista'!B45</f>
        <v>0</v>
      </c>
      <c r="J44" s="270">
        <f>'Playa Vista'!C45</f>
        <v>0.05</v>
      </c>
      <c r="K44" s="184">
        <f>'Playa Vista'!D45</f>
        <v>1.2231848184818483E-2</v>
      </c>
      <c r="L44" s="270">
        <f>'Del Rey'!B45</f>
        <v>5.8000000000000003E-2</v>
      </c>
      <c r="M44" s="270">
        <f>'Del Rey'!C45</f>
        <v>4.7E-2</v>
      </c>
      <c r="N44" s="270">
        <f>'Del Rey'!D45</f>
        <v>2.3E-2</v>
      </c>
      <c r="O44" s="101">
        <f>'Del Rey'!E45</f>
        <v>0</v>
      </c>
      <c r="P44" s="270">
        <f>'Del Rey'!F45</f>
        <v>0.111</v>
      </c>
      <c r="Q44" s="101">
        <f>'Del Rey'!G45</f>
        <v>1.7000000000000001E-2</v>
      </c>
      <c r="R44" s="270">
        <f>'Del Rey'!H45</f>
        <v>0.16800000000000001</v>
      </c>
      <c r="S44" s="184">
        <f>'Del Rey'!I45</f>
        <v>5.9282255965292845E-2</v>
      </c>
      <c r="T44" s="169">
        <f>'Mar Vista'!B45</f>
        <v>2.7E-2</v>
      </c>
      <c r="U44" s="169">
        <f>'Mar Vista'!C45</f>
        <v>0.02</v>
      </c>
      <c r="V44" s="169">
        <f>'Mar Vista'!D45</f>
        <v>5.0000000000000001E-3</v>
      </c>
      <c r="W44" s="270">
        <f>'Mar Vista'!E45</f>
        <v>2.7E-2</v>
      </c>
      <c r="X44" s="270">
        <f>'Mar Vista'!F45</f>
        <v>0</v>
      </c>
      <c r="Y44" s="169">
        <f>'Mar Vista'!G45</f>
        <v>4.1000000000000002E-2</v>
      </c>
      <c r="Z44" s="169">
        <f>'Mar Vista'!H45</f>
        <v>1.9E-2</v>
      </c>
      <c r="AA44" s="270">
        <f>'Mar Vista'!I45</f>
        <v>7.0000000000000001E-3</v>
      </c>
      <c r="AB44" s="270">
        <f>'Mar Vista'!J45</f>
        <v>5.6000000000000001E-2</v>
      </c>
      <c r="AC44" s="270">
        <f>'Mar Vista'!K45</f>
        <v>2.7E-2</v>
      </c>
      <c r="AD44" s="270">
        <f>'Mar Vista'!L45</f>
        <v>2.1000000000000001E-2</v>
      </c>
      <c r="AE44" s="184">
        <f>'Mar Vista'!M45</f>
        <v>2.4001267354110262E-2</v>
      </c>
      <c r="AF44" s="184">
        <f>'Mar Vista'!N45</f>
        <v>2.8681985294117644E-2</v>
      </c>
      <c r="AG44" s="169">
        <f>Venice!B45</f>
        <v>0</v>
      </c>
      <c r="AH44" s="270">
        <f>Venice!C45</f>
        <v>6.9000000000000006E-2</v>
      </c>
      <c r="AI44" s="270">
        <f>Venice!D45</f>
        <v>6.9000000000000006E-2</v>
      </c>
      <c r="AJ44" s="169">
        <f>Venice!E45</f>
        <v>8.0000000000000002E-3</v>
      </c>
      <c r="AK44" s="169">
        <f>Venice!F45</f>
        <v>0.01</v>
      </c>
      <c r="AL44" s="169">
        <f>Venice!G45</f>
        <v>0.01</v>
      </c>
      <c r="AM44" s="169">
        <f>Venice!H45</f>
        <v>2.1000000000000001E-2</v>
      </c>
      <c r="AN44" s="169">
        <f>Venice!I45</f>
        <v>0</v>
      </c>
      <c r="AO44" s="169">
        <f>Venice!J45</f>
        <v>5.0000000000000001E-3</v>
      </c>
      <c r="AP44" s="169">
        <f>Venice!K45</f>
        <v>0</v>
      </c>
      <c r="AQ44" s="169">
        <f>Venice!L45</f>
        <v>2.7E-2</v>
      </c>
      <c r="AR44" s="184">
        <f>Venice!M45</f>
        <v>1.9443392654297613E-2</v>
      </c>
      <c r="AS44" s="169">
        <f>Westchester!B45</f>
        <v>5.0000000000000001E-3</v>
      </c>
      <c r="AT44" s="270">
        <f>Westchester!C45</f>
        <v>4.2000000000000003E-2</v>
      </c>
      <c r="AU44" s="169">
        <f>Westchester!D45</f>
        <v>8.9999999999999993E-3</v>
      </c>
      <c r="AV44" s="169">
        <f>Westchester!E45</f>
        <v>1.2999999999999999E-2</v>
      </c>
      <c r="AW44" s="169">
        <f>Westchester!F45</f>
        <v>6.0000000000000001E-3</v>
      </c>
      <c r="AX44" s="169">
        <f>Westchester!G45</f>
        <v>1.4999999999999999E-2</v>
      </c>
      <c r="AY44" s="270">
        <f>Westchester!H45</f>
        <v>4.2999999999999997E-2</v>
      </c>
      <c r="AZ44" s="270">
        <f>Westchester!I45</f>
        <v>0.16700000000000001</v>
      </c>
      <c r="BA44" s="270">
        <f>Westchester!J45</f>
        <v>3.7999999999999999E-2</v>
      </c>
      <c r="BB44" s="270" t="str">
        <f>Westchester!K45</f>
        <v>na</v>
      </c>
      <c r="BC44" s="184">
        <f>Westchester!L45</f>
        <v>2.7926123381568926E-2</v>
      </c>
      <c r="BD44" s="301">
        <f>'Culver City'!B46</f>
        <v>8.0000000000000002E-3</v>
      </c>
      <c r="BE44" s="184">
        <f>'Culver City'!C46</f>
        <v>8.0000000000000002E-3</v>
      </c>
      <c r="BF44" s="301">
        <f>'Culver City'!D46</f>
        <v>0</v>
      </c>
      <c r="BG44" s="184">
        <f>'Culver City'!E46</f>
        <v>1.9E-2</v>
      </c>
      <c r="BH44" s="184">
        <f>'Culver City'!F46</f>
        <v>0</v>
      </c>
      <c r="BI44" s="301">
        <f>'Culver City'!G46</f>
        <v>3.9E-2</v>
      </c>
      <c r="BJ44" s="301">
        <f>'Culver City'!H46</f>
        <v>4.2000000000000003E-2</v>
      </c>
      <c r="BK44" s="301">
        <f>'Culver City'!I46</f>
        <v>4.4999999999999998E-2</v>
      </c>
      <c r="BL44" s="301">
        <f>'Culver City'!J46</f>
        <v>8.9999999999999993E-3</v>
      </c>
      <c r="BM44" s="184">
        <f>'Culver City'!K46</f>
        <v>1.4E-2</v>
      </c>
      <c r="BN44" s="184">
        <f>'Marina Del Rey'!B45</f>
        <v>2.5999999999999999E-2</v>
      </c>
      <c r="BO44" s="184">
        <f>((H44*H$42)+(K44*K$42)+(S44*S$42)+(AE44*AE$42)+(AR44*AR$42)+(BC44*BC$42)+(BM44*BM$42)+(BN44*BN$42))/BO$42</f>
        <v>2.4277459894717131E-2</v>
      </c>
    </row>
    <row r="45" spans="1:70" ht="45">
      <c r="A45" s="11" t="s">
        <v>59</v>
      </c>
      <c r="B45" s="184" t="str">
        <f>'Los Angeles County'!B46</f>
        <v>17.8%</v>
      </c>
      <c r="C45" s="184">
        <f>'Los Angeles City'!B46</f>
        <v>0.22</v>
      </c>
      <c r="D45" s="101">
        <f>'Playa Del Rey'!B46</f>
        <v>7.9000000000000001E-2</v>
      </c>
      <c r="E45" s="101">
        <f>'Playa Del Rey'!C46</f>
        <v>8.5000000000000006E-2</v>
      </c>
      <c r="F45" s="101">
        <f>'Playa Del Rey'!D46</f>
        <v>0.17399999999999999</v>
      </c>
      <c r="G45" s="101">
        <f>'Playa Del Rey'!E46</f>
        <v>5.7000000000000002E-2</v>
      </c>
      <c r="H45" s="184">
        <f>'Playa Del Rey'!F46</f>
        <v>9.9973507485675558E-2</v>
      </c>
      <c r="I45" s="270">
        <f>'Playa Vista'!B46</f>
        <v>9.5000000000000001E-2</v>
      </c>
      <c r="J45" s="270">
        <f>'Playa Vista'!C46</f>
        <v>0.121</v>
      </c>
      <c r="K45" s="184">
        <f>'Playa Vista'!D46</f>
        <v>0.10267737719202702</v>
      </c>
      <c r="L45" s="270">
        <f>'Del Rey'!B46</f>
        <v>1.4999999999999999E-2</v>
      </c>
      <c r="M45" s="270">
        <f>'Del Rey'!C46</f>
        <v>7.2999999999999995E-2</v>
      </c>
      <c r="N45" s="270">
        <f>'Del Rey'!D46</f>
        <v>0.22</v>
      </c>
      <c r="O45" s="101">
        <f>'Del Rey'!E46</f>
        <v>0.13</v>
      </c>
      <c r="P45" s="270">
        <f>'Del Rey'!F46</f>
        <v>5.3999999999999999E-2</v>
      </c>
      <c r="Q45" s="101">
        <f>'Del Rey'!G46</f>
        <v>7.3999999999999996E-2</v>
      </c>
      <c r="R45" s="270">
        <f>'Del Rey'!H46</f>
        <v>0.28000000000000003</v>
      </c>
      <c r="S45" s="184">
        <f>'Del Rey'!I46</f>
        <v>0.13679477801115375</v>
      </c>
      <c r="T45" s="169">
        <f>'Mar Vista'!B46</f>
        <v>0.1</v>
      </c>
      <c r="U45" s="169">
        <f>'Mar Vista'!C46</f>
        <v>9.2999999999999999E-2</v>
      </c>
      <c r="V45" s="169">
        <f>'Mar Vista'!D46</f>
        <v>6.2E-2</v>
      </c>
      <c r="W45" s="270">
        <f>'Mar Vista'!E46</f>
        <v>0.14699999999999999</v>
      </c>
      <c r="X45" s="270">
        <f>'Mar Vista'!F46</f>
        <v>0.113</v>
      </c>
      <c r="Y45" s="169">
        <f>'Mar Vista'!G46</f>
        <v>7.3999999999999996E-2</v>
      </c>
      <c r="Z45" s="169">
        <f>'Mar Vista'!H46</f>
        <v>9.6000000000000002E-2</v>
      </c>
      <c r="AA45" s="270">
        <f>'Mar Vista'!I46</f>
        <v>0.127</v>
      </c>
      <c r="AB45" s="270">
        <f>'Mar Vista'!J46</f>
        <v>0.128</v>
      </c>
      <c r="AC45" s="270">
        <f>'Mar Vista'!K46</f>
        <v>0.10199999999999999</v>
      </c>
      <c r="AD45" s="270">
        <f>'Mar Vista'!L46</f>
        <v>0.14699999999999999</v>
      </c>
      <c r="AE45" s="184">
        <f>'Mar Vista'!M46</f>
        <v>0.10962834588979457</v>
      </c>
      <c r="AF45" s="184">
        <f>'Mar Vista'!N46</f>
        <v>0.12788511402686661</v>
      </c>
      <c r="AG45" s="169">
        <f>Venice!B46</f>
        <v>0.09</v>
      </c>
      <c r="AH45" s="270">
        <f>Venice!C46</f>
        <v>0.16400000000000001</v>
      </c>
      <c r="AI45" s="270">
        <f>Venice!D46</f>
        <v>0.155</v>
      </c>
      <c r="AJ45" s="169">
        <f>Venice!E46</f>
        <v>0.10100000000000001</v>
      </c>
      <c r="AK45" s="169">
        <f>Venice!F46</f>
        <v>0.13200000000000001</v>
      </c>
      <c r="AL45" s="169">
        <f>Venice!G46</f>
        <v>0.16400000000000001</v>
      </c>
      <c r="AM45" s="169">
        <f>Venice!H46</f>
        <v>0.126</v>
      </c>
      <c r="AN45" s="169">
        <f>Venice!I46</f>
        <v>0.11899999999999999</v>
      </c>
      <c r="AO45" s="169">
        <f>Venice!J46</f>
        <v>0.114</v>
      </c>
      <c r="AP45" s="169">
        <f>Venice!K46</f>
        <v>0.128</v>
      </c>
      <c r="AQ45" s="169">
        <f>Venice!L46</f>
        <v>6.7000000000000004E-2</v>
      </c>
      <c r="AR45" s="184">
        <f>Venice!M46</f>
        <v>0.12273337481738003</v>
      </c>
      <c r="AS45" s="169">
        <f>Westchester!B46</f>
        <v>3.5999999999999997E-2</v>
      </c>
      <c r="AT45" s="270">
        <f>Westchester!C46</f>
        <v>0.19400000000000001</v>
      </c>
      <c r="AU45" s="169">
        <f>Westchester!D46</f>
        <v>0.129</v>
      </c>
      <c r="AV45" s="169">
        <f>Westchester!E46</f>
        <v>5.5E-2</v>
      </c>
      <c r="AW45" s="169">
        <f>Westchester!F46</f>
        <v>4.9000000000000002E-2</v>
      </c>
      <c r="AX45" s="169">
        <f>Westchester!G46</f>
        <v>0.113</v>
      </c>
      <c r="AY45" s="270">
        <f>Westchester!H46</f>
        <v>9.7000000000000003E-2</v>
      </c>
      <c r="AZ45" s="270">
        <f>Westchester!I46</f>
        <v>0.221</v>
      </c>
      <c r="BA45" s="270">
        <f>Westchester!J46</f>
        <v>0.11</v>
      </c>
      <c r="BB45" s="270" t="str">
        <f>Westchester!K46</f>
        <v>na</v>
      </c>
      <c r="BC45" s="184">
        <f>Westchester!L46</f>
        <v>0.10066025166543302</v>
      </c>
      <c r="BD45" s="301">
        <f>'Culver City'!B47</f>
        <v>5.5E-2</v>
      </c>
      <c r="BE45" s="184">
        <f>'Culver City'!C47</f>
        <v>7.1999999999999995E-2</v>
      </c>
      <c r="BF45" s="301">
        <f>'Culver City'!D47</f>
        <v>4.4999999999999998E-2</v>
      </c>
      <c r="BG45" s="184">
        <f>'Culver City'!E47</f>
        <v>3.1E-2</v>
      </c>
      <c r="BH45" s="184">
        <f>'Culver City'!F47</f>
        <v>2.8000000000000001E-2</v>
      </c>
      <c r="BI45" s="301">
        <f>'Culver City'!G47</f>
        <v>0.115</v>
      </c>
      <c r="BJ45" s="301">
        <f>'Culver City'!H47</f>
        <v>7.9000000000000001E-2</v>
      </c>
      <c r="BK45" s="301">
        <f>'Culver City'!I47</f>
        <v>0.16500000000000001</v>
      </c>
      <c r="BL45" s="301">
        <f>'Culver City'!J47</f>
        <v>9.5000000000000001E-2</v>
      </c>
      <c r="BM45" s="184">
        <f>'Culver City'!K47</f>
        <v>7.0999999999999994E-2</v>
      </c>
      <c r="BN45" s="184">
        <f>'Marina Del Rey'!B46</f>
        <v>9.9000000000000005E-2</v>
      </c>
      <c r="BO45" s="184">
        <f>((H45*H$6)+(K45*K$6)+(S45*S$6)+(AE45*AE$6)+(AR45*AR$6)+(BC45*BC$6)+(BM45*BM$6)+(BN45*BN$6))/BO$6</f>
        <v>0.1053913881201772</v>
      </c>
    </row>
    <row r="46" spans="1:70" ht="30">
      <c r="A46" s="5" t="s">
        <v>85</v>
      </c>
      <c r="B46" s="186"/>
      <c r="C46" s="186"/>
      <c r="D46" s="23"/>
      <c r="E46" s="23"/>
      <c r="F46" s="23"/>
      <c r="G46" s="23"/>
      <c r="H46" s="186"/>
      <c r="I46" s="272"/>
      <c r="J46" s="272"/>
      <c r="K46" s="186"/>
      <c r="L46" s="272"/>
      <c r="M46" s="272"/>
      <c r="N46" s="272"/>
      <c r="O46" s="23"/>
      <c r="P46" s="272"/>
      <c r="Q46" s="23"/>
      <c r="R46" s="272"/>
      <c r="S46" s="186"/>
      <c r="T46" s="171"/>
      <c r="U46" s="171"/>
      <c r="V46" s="171"/>
      <c r="W46" s="272"/>
      <c r="X46" s="272"/>
      <c r="Y46" s="171"/>
      <c r="Z46" s="171"/>
      <c r="AA46" s="272"/>
      <c r="AB46" s="272"/>
      <c r="AC46" s="272"/>
      <c r="AD46" s="272"/>
      <c r="AE46" s="186"/>
      <c r="AF46" s="186"/>
      <c r="AG46" s="204">
        <f>Venice!B47</f>
        <v>0</v>
      </c>
      <c r="AH46" s="279">
        <f>Venice!C47</f>
        <v>0</v>
      </c>
      <c r="AI46" s="279">
        <f>Venice!D47</f>
        <v>0</v>
      </c>
      <c r="AJ46" s="204">
        <f>Venice!E47</f>
        <v>0</v>
      </c>
      <c r="AK46" s="204">
        <f>Venice!F47</f>
        <v>0</v>
      </c>
      <c r="AL46" s="204">
        <f>Venice!G47</f>
        <v>0</v>
      </c>
      <c r="AM46" s="204">
        <f>Venice!H47</f>
        <v>0</v>
      </c>
      <c r="AN46" s="204">
        <f>Venice!I47</f>
        <v>0</v>
      </c>
      <c r="AO46" s="204">
        <f>Venice!J47</f>
        <v>0</v>
      </c>
      <c r="AP46" s="204">
        <f>Venice!K47</f>
        <v>0</v>
      </c>
      <c r="AQ46" s="204">
        <f>Venice!L47</f>
        <v>0</v>
      </c>
      <c r="AR46">
        <f>Venice!M47</f>
        <v>0</v>
      </c>
      <c r="AS46" s="204"/>
      <c r="AY46" s="279"/>
      <c r="AZ46" s="279"/>
      <c r="BA46" s="279"/>
      <c r="BB46" s="279"/>
      <c r="BC46"/>
      <c r="BD46" s="279">
        <f>'Culver City'!B48</f>
        <v>0</v>
      </c>
      <c r="BE46">
        <f>'Culver City'!C48</f>
        <v>0</v>
      </c>
      <c r="BF46" s="279">
        <f>'Culver City'!D48</f>
        <v>0</v>
      </c>
      <c r="BG46">
        <f>'Culver City'!E48</f>
        <v>0</v>
      </c>
      <c r="BH46">
        <f>'Culver City'!F48</f>
        <v>0</v>
      </c>
      <c r="BI46" s="279">
        <f>'Culver City'!G48</f>
        <v>0</v>
      </c>
      <c r="BJ46" s="279">
        <f>'Culver City'!H48</f>
        <v>0</v>
      </c>
      <c r="BK46" s="279">
        <f>'Culver City'!I48</f>
        <v>0</v>
      </c>
      <c r="BL46" s="279">
        <f>'Culver City'!J48</f>
        <v>0</v>
      </c>
    </row>
    <row r="47" spans="1:70" s="29" customFormat="1">
      <c r="A47" t="s">
        <v>86</v>
      </c>
      <c r="B47" s="238">
        <f>'Los Angeles County'!B48</f>
        <v>4489974</v>
      </c>
      <c r="C47" s="239">
        <f>'Los Angeles City'!B48</f>
        <v>1787083</v>
      </c>
      <c r="D47" s="55"/>
      <c r="H47" s="238">
        <f>'Playa Del Rey'!F48</f>
        <v>10747</v>
      </c>
      <c r="I47" s="273"/>
      <c r="J47" s="275"/>
      <c r="K47" s="240">
        <f>'Playa Vista'!D48</f>
        <v>5691</v>
      </c>
      <c r="L47" s="282"/>
      <c r="M47" s="273"/>
      <c r="N47" s="273"/>
      <c r="P47" s="273"/>
      <c r="R47" s="275"/>
      <c r="S47" s="191">
        <f>'Del Rey'!I48</f>
        <v>15380</v>
      </c>
      <c r="T47" s="192"/>
      <c r="U47" s="188"/>
      <c r="V47" s="188"/>
      <c r="W47" s="273"/>
      <c r="X47" s="273"/>
      <c r="Y47" s="188"/>
      <c r="Z47" s="188"/>
      <c r="AA47" s="275"/>
      <c r="AB47" s="273"/>
      <c r="AC47" s="273"/>
      <c r="AD47" s="273"/>
      <c r="AE47" s="241">
        <f>'Mar Vista'!M48</f>
        <v>21608</v>
      </c>
      <c r="AF47" s="242">
        <f>'Mar Vista'!N48</f>
        <v>7609</v>
      </c>
      <c r="AG47" s="188"/>
      <c r="AH47" s="273"/>
      <c r="AI47" s="273"/>
      <c r="AJ47" s="188"/>
      <c r="AK47" s="188"/>
      <c r="AL47" s="188"/>
      <c r="AM47" s="188"/>
      <c r="AN47" s="188"/>
      <c r="AO47" s="188"/>
      <c r="AP47" s="188"/>
      <c r="AQ47" s="195"/>
      <c r="AR47" s="243">
        <f>Venice!M48</f>
        <v>22164</v>
      </c>
      <c r="AS47" s="188"/>
      <c r="AT47" s="273"/>
      <c r="AU47" s="188"/>
      <c r="AV47" s="188"/>
      <c r="AW47" s="188"/>
      <c r="AX47" s="188"/>
      <c r="AY47" s="273"/>
      <c r="AZ47" s="273"/>
      <c r="BA47" s="273"/>
      <c r="BB47" s="273"/>
      <c r="BC47" s="244">
        <f>Westchester!L48</f>
        <v>18326</v>
      </c>
      <c r="BD47" s="292">
        <f>'Culver City'!B50</f>
        <v>0</v>
      </c>
      <c r="BE47" s="244"/>
      <c r="BF47" s="304"/>
      <c r="BG47" s="244"/>
      <c r="BH47" s="244"/>
      <c r="BI47" s="304"/>
      <c r="BJ47" s="304"/>
      <c r="BK47" s="304"/>
      <c r="BL47" s="304"/>
      <c r="BM47" s="244">
        <f>'Culver City'!K49</f>
        <v>20705</v>
      </c>
      <c r="BN47" s="244">
        <f>'Marina Del Rey'!B48</f>
        <v>5648</v>
      </c>
      <c r="BO47" s="174">
        <f t="shared" ref="BO47:BO60" si="1">SUM(H47,K47,S47,AE47,AR47,BC47,BM47,BN47)</f>
        <v>120269</v>
      </c>
    </row>
    <row r="48" spans="1:70">
      <c r="A48" t="s">
        <v>87</v>
      </c>
      <c r="B48" s="238">
        <f>'Los Angeles County'!B49</f>
        <v>22433</v>
      </c>
      <c r="C48" s="239">
        <f>'Los Angeles City'!B49</f>
        <v>8273</v>
      </c>
      <c r="H48" s="238">
        <f>'Playa Del Rey'!F49</f>
        <v>0</v>
      </c>
      <c r="I48" s="279"/>
      <c r="J48" s="276"/>
      <c r="K48" s="240">
        <f>'Playa Vista'!D49</f>
        <v>49</v>
      </c>
      <c r="L48" s="283"/>
      <c r="M48" s="279"/>
      <c r="S48" s="191">
        <f>'Del Rey'!I49</f>
        <v>24</v>
      </c>
      <c r="AE48" s="241">
        <f>'Mar Vista'!M49</f>
        <v>85</v>
      </c>
      <c r="AF48" s="242">
        <f>'Mar Vista'!N49</f>
        <v>54</v>
      </c>
      <c r="AR48" s="243">
        <f>Venice!M49</f>
        <v>47</v>
      </c>
      <c r="AS48" s="204"/>
      <c r="BC48" s="244">
        <f>Westchester!L49</f>
        <v>36</v>
      </c>
      <c r="BD48" s="292">
        <f>'Culver City'!B51</f>
        <v>0</v>
      </c>
      <c r="BE48" s="244"/>
      <c r="BF48" s="304"/>
      <c r="BG48" s="244"/>
      <c r="BH48" s="244"/>
      <c r="BI48" s="304"/>
      <c r="BJ48" s="304"/>
      <c r="BK48" s="304"/>
      <c r="BL48" s="304"/>
      <c r="BM48" s="244">
        <f>'Culver City'!K50</f>
        <v>131</v>
      </c>
      <c r="BN48" s="244">
        <f>'Marina Del Rey'!B49</f>
        <v>41</v>
      </c>
      <c r="BO48" s="174">
        <f t="shared" si="1"/>
        <v>413</v>
      </c>
      <c r="BP48" s="101"/>
      <c r="BQ48" s="101"/>
      <c r="BR48" s="101"/>
    </row>
    <row r="49" spans="1:70">
      <c r="A49" t="s">
        <v>88</v>
      </c>
      <c r="B49" s="238">
        <f>'Los Angeles County'!B50</f>
        <v>255359</v>
      </c>
      <c r="C49" s="239">
        <f>'Los Angeles City'!B50</f>
        <v>107969</v>
      </c>
      <c r="H49" s="238">
        <f>'Playa Del Rey'!F50</f>
        <v>228</v>
      </c>
      <c r="K49" s="240">
        <f>'Playa Vista'!D50</f>
        <v>66</v>
      </c>
      <c r="S49" s="191">
        <f>'Del Rey'!I50</f>
        <v>533</v>
      </c>
      <c r="AE49" s="241">
        <f>'Mar Vista'!M50</f>
        <v>769</v>
      </c>
      <c r="AF49" s="242">
        <f>'Mar Vista'!N50</f>
        <v>351</v>
      </c>
      <c r="AR49" s="243">
        <f>Venice!M50</f>
        <v>575</v>
      </c>
      <c r="BC49" s="244">
        <f>Westchester!L50</f>
        <v>331</v>
      </c>
      <c r="BD49" s="292">
        <f>'Culver City'!B52</f>
        <v>0</v>
      </c>
      <c r="BE49" s="244"/>
      <c r="BF49" s="304"/>
      <c r="BG49" s="244"/>
      <c r="BH49" s="244"/>
      <c r="BI49" s="304"/>
      <c r="BJ49" s="304"/>
      <c r="BK49" s="304"/>
      <c r="BL49" s="304"/>
      <c r="BM49" s="244">
        <f>'Culver City'!K51</f>
        <v>701</v>
      </c>
      <c r="BN49" s="244">
        <f>'Marina Del Rey'!B50</f>
        <v>215</v>
      </c>
      <c r="BO49" s="174">
        <f t="shared" si="1"/>
        <v>3418</v>
      </c>
      <c r="BP49" s="101"/>
      <c r="BQ49" s="101"/>
      <c r="BR49" s="101"/>
    </row>
    <row r="50" spans="1:70">
      <c r="A50" t="s">
        <v>89</v>
      </c>
      <c r="B50" s="238">
        <f>'Los Angeles County'!B51</f>
        <v>483592</v>
      </c>
      <c r="C50" s="239">
        <f>'Los Angeles City'!B51</f>
        <v>163336</v>
      </c>
      <c r="H50" s="238">
        <f>'Playa Del Rey'!F51</f>
        <v>916</v>
      </c>
      <c r="K50" s="240">
        <f>'Playa Vista'!D51</f>
        <v>472</v>
      </c>
      <c r="S50" s="191">
        <f>'Del Rey'!I51</f>
        <v>788</v>
      </c>
      <c r="AE50" s="241">
        <f>'Mar Vista'!M51</f>
        <v>1254</v>
      </c>
      <c r="AF50" s="242">
        <f>'Mar Vista'!N51</f>
        <v>376</v>
      </c>
      <c r="AR50" s="243">
        <f>Venice!M51</f>
        <v>1089</v>
      </c>
      <c r="BC50" s="244">
        <f>Westchester!L51</f>
        <v>1199</v>
      </c>
      <c r="BD50" s="292">
        <f>'Culver City'!B53</f>
        <v>0</v>
      </c>
      <c r="BE50" s="244"/>
      <c r="BF50" s="304"/>
      <c r="BG50" s="244"/>
      <c r="BH50" s="244"/>
      <c r="BI50" s="304"/>
      <c r="BJ50" s="304"/>
      <c r="BK50" s="304"/>
      <c r="BL50" s="304"/>
      <c r="BM50" s="244">
        <f>'Culver City'!K52</f>
        <v>1316</v>
      </c>
      <c r="BN50" s="244">
        <f>'Marina Del Rey'!B51</f>
        <v>258</v>
      </c>
      <c r="BO50" s="174">
        <f t="shared" si="1"/>
        <v>7292</v>
      </c>
      <c r="BP50" s="101"/>
      <c r="BQ50" s="101"/>
      <c r="BR50" s="101"/>
    </row>
    <row r="51" spans="1:70">
      <c r="A51" t="s">
        <v>90</v>
      </c>
      <c r="B51" s="238">
        <f>'Los Angeles County'!B52</f>
        <v>162995</v>
      </c>
      <c r="C51" s="239">
        <f>'Los Angeles City'!B52</f>
        <v>51433</v>
      </c>
      <c r="H51" s="238">
        <f>'Playa Del Rey'!F52</f>
        <v>196</v>
      </c>
      <c r="K51" s="240">
        <f>'Playa Vista'!D52</f>
        <v>124</v>
      </c>
      <c r="S51" s="191">
        <f>'Del Rey'!I52</f>
        <v>330</v>
      </c>
      <c r="AE51" s="241">
        <f>'Mar Vista'!M52</f>
        <v>363</v>
      </c>
      <c r="AF51" s="242">
        <f>'Mar Vista'!N52</f>
        <v>204</v>
      </c>
      <c r="AR51" s="243">
        <f>Venice!M52</f>
        <v>640</v>
      </c>
      <c r="BC51" s="244">
        <f>Westchester!L52</f>
        <v>380</v>
      </c>
      <c r="BD51" s="292">
        <f>'Culver City'!B54</f>
        <v>0</v>
      </c>
      <c r="BE51" s="244"/>
      <c r="BF51" s="304"/>
      <c r="BG51" s="244"/>
      <c r="BH51" s="244"/>
      <c r="BI51" s="304"/>
      <c r="BJ51" s="304"/>
      <c r="BK51" s="304"/>
      <c r="BL51" s="304"/>
      <c r="BM51" s="244">
        <f>'Culver City'!K53</f>
        <v>322</v>
      </c>
      <c r="BN51" s="244">
        <f>'Marina Del Rey'!B52</f>
        <v>213</v>
      </c>
      <c r="BO51" s="174">
        <f t="shared" si="1"/>
        <v>2568</v>
      </c>
      <c r="BP51" s="101"/>
      <c r="BQ51" s="101"/>
      <c r="BR51" s="101"/>
    </row>
    <row r="52" spans="1:70">
      <c r="A52" t="s">
        <v>91</v>
      </c>
      <c r="B52" s="238">
        <f>'Los Angeles County'!B53</f>
        <v>478076</v>
      </c>
      <c r="C52" s="239">
        <f>'Los Angeles City'!B53</f>
        <v>184895</v>
      </c>
      <c r="H52" s="238">
        <f>'Playa Del Rey'!F53</f>
        <v>802</v>
      </c>
      <c r="K52" s="240">
        <f>'Playa Vista'!D53</f>
        <v>649</v>
      </c>
      <c r="S52" s="191">
        <f>'Del Rey'!I53</f>
        <v>1146</v>
      </c>
      <c r="AE52" s="241">
        <f>'Mar Vista'!M53</f>
        <v>1543</v>
      </c>
      <c r="AF52" s="242">
        <f>'Mar Vista'!N53</f>
        <v>628</v>
      </c>
      <c r="AR52" s="243">
        <f>Venice!M53</f>
        <v>1893</v>
      </c>
      <c r="BC52" s="244">
        <f>Westchester!L53</f>
        <v>1567</v>
      </c>
      <c r="BD52" s="292">
        <f>'Culver City'!B55</f>
        <v>0</v>
      </c>
      <c r="BE52" s="244"/>
      <c r="BF52" s="304"/>
      <c r="BG52" s="244"/>
      <c r="BH52" s="244"/>
      <c r="BI52" s="304"/>
      <c r="BJ52" s="304"/>
      <c r="BK52" s="304"/>
      <c r="BL52" s="304"/>
      <c r="BM52" s="244">
        <f>'Culver City'!K54</f>
        <v>1654</v>
      </c>
      <c r="BN52" s="244">
        <f>'Marina Del Rey'!B53</f>
        <v>530</v>
      </c>
      <c r="BO52" s="174">
        <f t="shared" si="1"/>
        <v>9784</v>
      </c>
      <c r="BP52" s="101"/>
      <c r="BQ52" s="101"/>
      <c r="BR52" s="101"/>
    </row>
    <row r="53" spans="1:70">
      <c r="A53" t="s">
        <v>92</v>
      </c>
      <c r="B53" s="238">
        <f>'Los Angeles County'!B54</f>
        <v>235944</v>
      </c>
      <c r="C53" s="239">
        <f>'Los Angeles City'!B54</f>
        <v>73396</v>
      </c>
      <c r="H53" s="238">
        <f>'Playa Del Rey'!F54</f>
        <v>651</v>
      </c>
      <c r="K53" s="240">
        <f>'Playa Vista'!D54</f>
        <v>259</v>
      </c>
      <c r="S53" s="191">
        <f>'Del Rey'!I54</f>
        <v>535</v>
      </c>
      <c r="AE53" s="241">
        <f>'Mar Vista'!M54</f>
        <v>539</v>
      </c>
      <c r="AF53" s="242">
        <f>'Mar Vista'!N54</f>
        <v>359</v>
      </c>
      <c r="AR53" s="243">
        <f>Venice!M54</f>
        <v>374</v>
      </c>
      <c r="BC53" s="244">
        <f>Westchester!L54</f>
        <v>1072</v>
      </c>
      <c r="BD53" s="292">
        <f>'Culver City'!B56</f>
        <v>0</v>
      </c>
      <c r="BE53" s="244"/>
      <c r="BF53" s="304"/>
      <c r="BG53" s="244"/>
      <c r="BH53" s="244"/>
      <c r="BI53" s="304"/>
      <c r="BJ53" s="304"/>
      <c r="BK53" s="304"/>
      <c r="BL53" s="304"/>
      <c r="BM53" s="244">
        <f>'Culver City'!K55</f>
        <v>386</v>
      </c>
      <c r="BN53" s="244">
        <f>'Marina Del Rey'!B54</f>
        <v>116</v>
      </c>
      <c r="BO53" s="174">
        <f t="shared" si="1"/>
        <v>3932</v>
      </c>
      <c r="BP53" s="101"/>
      <c r="BQ53" s="101"/>
      <c r="BR53" s="101"/>
    </row>
    <row r="54" spans="1:70">
      <c r="A54" t="s">
        <v>93</v>
      </c>
      <c r="B54" s="238">
        <f>'Los Angeles County'!B55</f>
        <v>195741</v>
      </c>
      <c r="C54" s="239">
        <f>'Los Angeles City'!B55</f>
        <v>103400</v>
      </c>
      <c r="H54" s="238">
        <f>'Playa Del Rey'!F55</f>
        <v>1118</v>
      </c>
      <c r="K54" s="240">
        <f>'Playa Vista'!D55</f>
        <v>536</v>
      </c>
      <c r="S54" s="191">
        <f>'Del Rey'!I55</f>
        <v>1449</v>
      </c>
      <c r="AE54" s="241">
        <f>'Mar Vista'!M55</f>
        <v>2120</v>
      </c>
      <c r="AF54" s="242">
        <f>'Mar Vista'!N55</f>
        <v>627</v>
      </c>
      <c r="AR54" s="243">
        <f>Venice!M55</f>
        <v>3460</v>
      </c>
      <c r="BC54" s="244">
        <f>Westchester!L55</f>
        <v>1285</v>
      </c>
      <c r="BD54" s="292">
        <f>'Culver City'!B57</f>
        <v>0</v>
      </c>
      <c r="BE54" s="244"/>
      <c r="BF54" s="304"/>
      <c r="BG54" s="244"/>
      <c r="BH54" s="244"/>
      <c r="BI54" s="304"/>
      <c r="BJ54" s="304"/>
      <c r="BK54" s="304"/>
      <c r="BL54" s="304"/>
      <c r="BM54" s="244">
        <f>'Culver City'!K56</f>
        <v>1911</v>
      </c>
      <c r="BN54" s="244">
        <f>'Marina Del Rey'!B55</f>
        <v>473</v>
      </c>
      <c r="BO54" s="174">
        <f t="shared" si="1"/>
        <v>12352</v>
      </c>
      <c r="BP54" s="101"/>
      <c r="BQ54" s="101"/>
      <c r="BR54" s="101"/>
    </row>
    <row r="55" spans="1:70">
      <c r="A55" t="s">
        <v>94</v>
      </c>
      <c r="B55" s="238">
        <f>'Los Angeles County'!B56</f>
        <v>286163</v>
      </c>
      <c r="C55" s="239">
        <f>'Los Angeles City'!B56</f>
        <v>114028</v>
      </c>
      <c r="H55" s="238">
        <f>'Playa Del Rey'!F56</f>
        <v>591</v>
      </c>
      <c r="K55" s="240">
        <f>'Playa Vista'!D56</f>
        <v>492</v>
      </c>
      <c r="S55" s="191">
        <f>'Del Rey'!I56</f>
        <v>722</v>
      </c>
      <c r="AE55" s="241">
        <f>'Mar Vista'!M56</f>
        <v>1439</v>
      </c>
      <c r="AF55" s="242">
        <f>'Mar Vista'!N56</f>
        <v>442</v>
      </c>
      <c r="AR55" s="243">
        <f>Venice!M56</f>
        <v>1502</v>
      </c>
      <c r="BC55" s="244">
        <f>Westchester!L56</f>
        <v>1298</v>
      </c>
      <c r="BD55" s="292">
        <f>'Culver City'!B58</f>
        <v>0</v>
      </c>
      <c r="BE55" s="244"/>
      <c r="BF55" s="304"/>
      <c r="BG55" s="244"/>
      <c r="BH55" s="244"/>
      <c r="BI55" s="304"/>
      <c r="BJ55" s="304"/>
      <c r="BK55" s="304"/>
      <c r="BL55" s="304"/>
      <c r="BM55" s="244">
        <f>'Culver City'!K57</f>
        <v>1547</v>
      </c>
      <c r="BN55" s="244">
        <f>'Marina Del Rey'!B56</f>
        <v>909</v>
      </c>
      <c r="BO55" s="174">
        <f t="shared" si="1"/>
        <v>8500</v>
      </c>
      <c r="BP55" s="101"/>
      <c r="BQ55" s="101"/>
      <c r="BR55" s="101"/>
    </row>
    <row r="56" spans="1:70">
      <c r="A56" t="s">
        <v>95</v>
      </c>
      <c r="B56" s="238">
        <f>'Los Angeles County'!B57</f>
        <v>551858</v>
      </c>
      <c r="C56" s="239">
        <f>'Los Angeles City'!B57</f>
        <v>243804</v>
      </c>
      <c r="H56" s="238">
        <f>'Playa Del Rey'!F57</f>
        <v>1791</v>
      </c>
      <c r="K56" s="240">
        <f>'Playa Vista'!D57</f>
        <v>1100</v>
      </c>
      <c r="S56" s="191">
        <f>'Del Rey'!I57</f>
        <v>3043</v>
      </c>
      <c r="AE56" s="241">
        <f>'Mar Vista'!M57</f>
        <v>3668</v>
      </c>
      <c r="AF56" s="242">
        <f>'Mar Vista'!N57</f>
        <v>829</v>
      </c>
      <c r="AR56" s="243">
        <f>Venice!M57</f>
        <v>4824</v>
      </c>
      <c r="BC56" s="244">
        <f>Westchester!L57</f>
        <v>2471</v>
      </c>
      <c r="BD56" s="292">
        <f>'Culver City'!B59</f>
        <v>0</v>
      </c>
      <c r="BE56" s="244"/>
      <c r="BF56" s="304"/>
      <c r="BG56" s="244"/>
      <c r="BH56" s="244"/>
      <c r="BI56" s="304"/>
      <c r="BJ56" s="304"/>
      <c r="BK56" s="304"/>
      <c r="BL56" s="304"/>
      <c r="BM56" s="244">
        <f>'Culver City'!K58</f>
        <v>3993</v>
      </c>
      <c r="BN56" s="244">
        <f>'Marina Del Rey'!B57</f>
        <v>1152</v>
      </c>
      <c r="BO56" s="174">
        <f t="shared" si="1"/>
        <v>22042</v>
      </c>
      <c r="BP56" s="101"/>
      <c r="BQ56" s="101"/>
      <c r="BR56" s="101"/>
    </row>
    <row r="57" spans="1:70">
      <c r="A57" t="s">
        <v>96</v>
      </c>
      <c r="B57" s="238">
        <f>'Los Angeles County'!B58</f>
        <v>930098</v>
      </c>
      <c r="C57" s="239">
        <f>'Los Angeles City'!B58</f>
        <v>352970</v>
      </c>
      <c r="H57" s="238">
        <f>'Playa Del Rey'!F58</f>
        <v>2652</v>
      </c>
      <c r="K57" s="240">
        <f>'Playa Vista'!D58</f>
        <v>1343</v>
      </c>
      <c r="S57" s="191">
        <f>'Del Rey'!I58</f>
        <v>3148</v>
      </c>
      <c r="AE57" s="241">
        <f>'Mar Vista'!M58</f>
        <v>4761</v>
      </c>
      <c r="AF57" s="242">
        <f>'Mar Vista'!N58</f>
        <v>1268</v>
      </c>
      <c r="AR57" s="243">
        <f>Venice!M58</f>
        <v>3781</v>
      </c>
      <c r="BC57" s="244">
        <f>Westchester!L58</f>
        <v>5512</v>
      </c>
      <c r="BD57" s="292">
        <f>'Culver City'!B60</f>
        <v>0</v>
      </c>
      <c r="BE57" s="244"/>
      <c r="BF57" s="304"/>
      <c r="BG57" s="244"/>
      <c r="BH57" s="244"/>
      <c r="BI57" s="304"/>
      <c r="BJ57" s="304"/>
      <c r="BK57" s="304"/>
      <c r="BL57" s="304"/>
      <c r="BM57" s="244">
        <f>'Culver City'!K59</f>
        <v>5213</v>
      </c>
      <c r="BN57" s="244">
        <f>'Marina Del Rey'!B58</f>
        <v>963</v>
      </c>
      <c r="BO57" s="174">
        <f t="shared" si="1"/>
        <v>27373</v>
      </c>
      <c r="BP57" s="101"/>
      <c r="BQ57" s="101"/>
      <c r="BR57" s="101"/>
    </row>
    <row r="58" spans="1:70">
      <c r="A58" t="s">
        <v>97</v>
      </c>
      <c r="B58" s="238">
        <f>'Los Angeles County'!B59</f>
        <v>457287</v>
      </c>
      <c r="C58" s="239">
        <f>'Los Angeles City'!B59</f>
        <v>211740</v>
      </c>
      <c r="H58" s="238">
        <f>'Playa Del Rey'!F59</f>
        <v>1199</v>
      </c>
      <c r="K58" s="240">
        <f>'Playa Vista'!D59</f>
        <v>363</v>
      </c>
      <c r="S58" s="191">
        <f>'Del Rey'!I59</f>
        <v>2085</v>
      </c>
      <c r="AE58" s="241">
        <f>'Mar Vista'!M59</f>
        <v>3372</v>
      </c>
      <c r="AF58" s="242">
        <f>'Mar Vista'!N59</f>
        <v>1794</v>
      </c>
      <c r="AR58" s="243">
        <f>Venice!M59</f>
        <v>2637</v>
      </c>
      <c r="BC58" s="244">
        <f>Westchester!L59</f>
        <v>1357</v>
      </c>
      <c r="BD58" s="292">
        <f>'Culver City'!B61</f>
        <v>0</v>
      </c>
      <c r="BE58" s="244"/>
      <c r="BF58" s="304"/>
      <c r="BG58" s="244"/>
      <c r="BH58" s="244"/>
      <c r="BI58" s="304"/>
      <c r="BJ58" s="304"/>
      <c r="BK58" s="304"/>
      <c r="BL58" s="304"/>
      <c r="BM58" s="244">
        <f>'Culver City'!K60</f>
        <v>1975</v>
      </c>
      <c r="BN58" s="244">
        <f>'Marina Del Rey'!B59</f>
        <v>400</v>
      </c>
      <c r="BO58" s="174">
        <f t="shared" si="1"/>
        <v>13388</v>
      </c>
      <c r="BP58" s="101"/>
      <c r="BQ58" s="101"/>
      <c r="BR58" s="101"/>
    </row>
    <row r="59" spans="1:70">
      <c r="A59" t="s">
        <v>98</v>
      </c>
      <c r="B59" s="238">
        <f>'Los Angeles County'!B60</f>
        <v>278039</v>
      </c>
      <c r="C59" s="239">
        <f>'Los Angeles City'!B60</f>
        <v>128454</v>
      </c>
      <c r="H59" s="238">
        <f>'Playa Del Rey'!F60</f>
        <v>266</v>
      </c>
      <c r="K59" s="240">
        <f>'Playa Vista'!D60</f>
        <v>90</v>
      </c>
      <c r="S59" s="191">
        <f>'Del Rey'!I60</f>
        <v>1156</v>
      </c>
      <c r="AE59" s="241">
        <f>'Mar Vista'!M60</f>
        <v>1140</v>
      </c>
      <c r="AF59" s="242">
        <f>'Mar Vista'!N60</f>
        <v>507</v>
      </c>
      <c r="AR59" s="243">
        <f>Venice!M60</f>
        <v>838</v>
      </c>
      <c r="BC59" s="244">
        <f>Westchester!L60</f>
        <v>1005</v>
      </c>
      <c r="BD59" s="292">
        <f>'Culver City'!B62</f>
        <v>0</v>
      </c>
      <c r="BE59" s="244"/>
      <c r="BF59" s="304"/>
      <c r="BG59" s="244"/>
      <c r="BH59" s="244"/>
      <c r="BI59" s="304"/>
      <c r="BJ59" s="304"/>
      <c r="BK59" s="304"/>
      <c r="BL59" s="304"/>
      <c r="BM59" s="244">
        <f>'Culver City'!K61</f>
        <v>965</v>
      </c>
      <c r="BN59" s="244">
        <f>'Marina Del Rey'!B60</f>
        <v>197</v>
      </c>
      <c r="BO59" s="174">
        <f t="shared" si="1"/>
        <v>5657</v>
      </c>
      <c r="BP59" s="101"/>
      <c r="BQ59" s="101"/>
      <c r="BR59" s="101"/>
    </row>
    <row r="60" spans="1:70">
      <c r="A60" t="s">
        <v>99</v>
      </c>
      <c r="B60" s="238">
        <f>'Los Angeles County'!B61</f>
        <v>152389</v>
      </c>
      <c r="C60" s="239">
        <f>'Los Angeles City'!B61</f>
        <v>43385</v>
      </c>
      <c r="H60" s="238">
        <f>'Playa Del Rey'!F61</f>
        <v>337</v>
      </c>
      <c r="K60" s="240">
        <f>'Playa Vista'!D61</f>
        <v>148</v>
      </c>
      <c r="S60" s="191">
        <f>'Del Rey'!I61</f>
        <v>421</v>
      </c>
      <c r="AE60" s="241">
        <f>'Mar Vista'!M61</f>
        <v>555</v>
      </c>
      <c r="AF60" s="242">
        <f>'Mar Vista'!N61</f>
        <v>170</v>
      </c>
      <c r="AR60" s="243">
        <f>Venice!M61</f>
        <v>504</v>
      </c>
      <c r="BC60" s="244">
        <f>Westchester!L61</f>
        <v>813</v>
      </c>
      <c r="BD60" s="292">
        <f>'Culver City'!B63</f>
        <v>0</v>
      </c>
      <c r="BE60" s="244"/>
      <c r="BF60" s="304"/>
      <c r="BG60" s="244"/>
      <c r="BH60" s="244"/>
      <c r="BI60" s="304"/>
      <c r="BJ60" s="304"/>
      <c r="BK60" s="304"/>
      <c r="BL60" s="304"/>
      <c r="BM60" s="244">
        <f>'Culver City'!K62</f>
        <v>591</v>
      </c>
      <c r="BN60" s="244">
        <f>'Marina Del Rey'!B61</f>
        <v>181</v>
      </c>
      <c r="BO60" s="174">
        <f t="shared" si="1"/>
        <v>3550</v>
      </c>
      <c r="BP60" s="101"/>
      <c r="BQ60" s="101"/>
      <c r="BR60" s="101"/>
    </row>
    <row r="61" spans="1:70">
      <c r="B61" s="245"/>
    </row>
    <row r="62" spans="1:70">
      <c r="A62" s="5" t="s">
        <v>110</v>
      </c>
    </row>
    <row r="63" spans="1:70">
      <c r="A63" s="305" t="s">
        <v>112</v>
      </c>
      <c r="B63" s="245">
        <f>'Los Angeles County'!B64</f>
        <v>9893481</v>
      </c>
      <c r="C63" s="306">
        <f>'Los Angeles City'!B64</f>
        <v>3827261</v>
      </c>
      <c r="D63" s="54">
        <f>'Playa Del Rey'!B64</f>
        <v>3726</v>
      </c>
      <c r="E63" s="54">
        <f>'Playa Del Rey'!C64</f>
        <v>5645</v>
      </c>
      <c r="F63" s="54">
        <f>'Playa Del Rey'!D64</f>
        <v>4160</v>
      </c>
      <c r="G63" s="54">
        <f>'Playa Del Rey'!E64</f>
        <v>2998</v>
      </c>
      <c r="H63" s="54">
        <f>'Playa Del Rey'!F64</f>
        <v>16529</v>
      </c>
      <c r="I63" s="307">
        <f>'Playa Vista'!B64</f>
        <v>7393</v>
      </c>
      <c r="J63" s="307">
        <f>'Playa Vista'!C64</f>
        <v>2893</v>
      </c>
      <c r="K63" s="307">
        <f>'Playa Vista'!D64</f>
        <v>10286</v>
      </c>
      <c r="L63" s="308">
        <f>'Del Rey'!B64</f>
        <v>1301</v>
      </c>
      <c r="M63" s="308">
        <f>'Del Rey'!C64</f>
        <v>4225</v>
      </c>
      <c r="N63" s="308">
        <f>'Del Rey'!D64</f>
        <v>4518</v>
      </c>
      <c r="O63" s="308">
        <f>'Del Rey'!E64</f>
        <v>4978</v>
      </c>
      <c r="P63" s="308">
        <f>'Del Rey'!F64</f>
        <v>5933</v>
      </c>
      <c r="Q63" s="308">
        <f>'Del Rey'!G64</f>
        <v>3240</v>
      </c>
      <c r="R63" s="308">
        <f>'Del Rey'!H64</f>
        <v>5296</v>
      </c>
      <c r="S63" s="308">
        <f>'Del Rey'!I64</f>
        <v>29491</v>
      </c>
      <c r="T63" s="309">
        <f>'Mar Vista'!B64</f>
        <v>4645</v>
      </c>
      <c r="U63" s="309">
        <f>'Mar Vista'!C64</f>
        <v>3636</v>
      </c>
      <c r="V63" s="309">
        <f>'Mar Vista'!D64</f>
        <v>3064</v>
      </c>
      <c r="W63" s="309">
        <f>'Mar Vista'!E64</f>
        <v>4655</v>
      </c>
      <c r="X63" s="309">
        <f>'Mar Vista'!F64</f>
        <v>3487</v>
      </c>
      <c r="Y63" s="309">
        <f>'Mar Vista'!G64</f>
        <v>4184</v>
      </c>
      <c r="Z63" s="309">
        <f>'Mar Vista'!H64</f>
        <v>4240</v>
      </c>
      <c r="AA63" s="309">
        <f>'Mar Vista'!I64</f>
        <v>2288</v>
      </c>
      <c r="AB63" s="309">
        <f>'Mar Vista'!J64</f>
        <v>3683</v>
      </c>
      <c r="AC63" s="309">
        <f>'Mar Vista'!K64</f>
        <v>3159</v>
      </c>
      <c r="AD63" s="309">
        <f>'Mar Vista'!L64</f>
        <v>4141</v>
      </c>
      <c r="AE63" s="309">
        <f>'Mar Vista'!M64</f>
        <v>41182</v>
      </c>
      <c r="AF63" s="309"/>
      <c r="AG63" s="310">
        <f>Venice!B64</f>
        <v>2047</v>
      </c>
      <c r="AH63" s="310">
        <f>Venice!C64</f>
        <v>3625</v>
      </c>
      <c r="AI63" s="310">
        <f>Venice!D64</f>
        <v>3779</v>
      </c>
      <c r="AJ63" s="310">
        <f>Venice!E64</f>
        <v>2774</v>
      </c>
      <c r="AK63" s="310">
        <f>Venice!F64</f>
        <v>2860</v>
      </c>
      <c r="AL63" s="310">
        <f>Venice!G64</f>
        <v>2318</v>
      </c>
      <c r="AM63" s="310">
        <f>Venice!H64</f>
        <v>2799</v>
      </c>
      <c r="AN63" s="310">
        <f>Venice!I64</f>
        <v>3234</v>
      </c>
      <c r="AO63" s="310">
        <f>Venice!J64</f>
        <v>3852</v>
      </c>
      <c r="AP63" s="310">
        <f>Venice!K64</f>
        <v>4507</v>
      </c>
      <c r="AQ63" s="310">
        <f>Venice!L64</f>
        <v>3847</v>
      </c>
      <c r="AR63" s="310">
        <f>Venice!M64</f>
        <v>35642</v>
      </c>
      <c r="AS63" s="310">
        <f>Westchester!B64</f>
        <v>5620</v>
      </c>
      <c r="AT63" s="310">
        <f>Westchester!C64</f>
        <v>6013</v>
      </c>
      <c r="AU63" s="310">
        <f>Westchester!D64</f>
        <v>4325</v>
      </c>
      <c r="AV63" s="310">
        <f>Westchester!E64</f>
        <v>5084</v>
      </c>
      <c r="AW63" s="310">
        <f>Westchester!F64</f>
        <v>5526</v>
      </c>
      <c r="AX63" s="310">
        <f>Westchester!G64</f>
        <v>3067</v>
      </c>
      <c r="AY63" s="310">
        <f>Westchester!H64</f>
        <v>2453</v>
      </c>
      <c r="AZ63" s="310">
        <f>Westchester!I64</f>
        <v>1578</v>
      </c>
      <c r="BA63" s="310">
        <f>Westchester!J64</f>
        <v>2311</v>
      </c>
      <c r="BB63" s="310" t="str">
        <f>Westchester!K64</f>
        <v>na</v>
      </c>
      <c r="BC63" s="310">
        <f>Westchester!L64</f>
        <v>35977</v>
      </c>
      <c r="BD63" s="311">
        <f>'Culver City'!B65</f>
        <v>3875</v>
      </c>
      <c r="BE63" s="311">
        <f>'Culver City'!C65</f>
        <v>5106</v>
      </c>
      <c r="BF63" s="311">
        <f>'Culver City'!D65</f>
        <v>4453</v>
      </c>
      <c r="BG63" s="311">
        <f>'Culver City'!E65</f>
        <v>6130</v>
      </c>
      <c r="BH63" s="311">
        <f>'Culver City'!F65</f>
        <v>3501</v>
      </c>
      <c r="BI63" s="311">
        <f>'Culver City'!G65</f>
        <v>5324</v>
      </c>
      <c r="BJ63" s="311">
        <f>'Culver City'!H65</f>
        <v>2223</v>
      </c>
      <c r="BK63" s="311">
        <f>'Culver City'!I65</f>
        <v>3125</v>
      </c>
      <c r="BL63" s="311">
        <f>'Culver City'!J65</f>
        <v>5534</v>
      </c>
      <c r="BM63" s="311">
        <f>'Culver City'!K65</f>
        <v>33737</v>
      </c>
      <c r="BN63" s="35">
        <f>'Marina Del Rey'!B64</f>
        <v>8866</v>
      </c>
      <c r="BO63" s="174">
        <f>SUM(H63,K63,S63,AE63,AR63,BC63,BM63,BN63)</f>
        <v>211710</v>
      </c>
    </row>
    <row r="64" spans="1:70">
      <c r="A64" t="s">
        <v>109</v>
      </c>
      <c r="B64" s="184">
        <f>'Los Angeles County'!B65</f>
        <v>0.76</v>
      </c>
      <c r="C64" s="312">
        <f>'Los Angeles City'!B65</f>
        <v>0.77400000000000002</v>
      </c>
      <c r="D64" s="313">
        <f>'Playa Del Rey'!B65</f>
        <v>0.83699999999999997</v>
      </c>
      <c r="E64" s="313">
        <f>'Playa Del Rey'!C65</f>
        <v>0.95</v>
      </c>
      <c r="F64" s="313">
        <f>'Playa Del Rey'!D65</f>
        <v>0.94899999999999995</v>
      </c>
      <c r="G64" s="313">
        <f>'Playa Del Rey'!E65</f>
        <v>0.89800000000000002</v>
      </c>
      <c r="H64" s="313">
        <f>'Playa Del Rey'!F65</f>
        <v>0.91484397120212957</v>
      </c>
      <c r="I64" s="314">
        <f>'Playa Vista'!B65</f>
        <v>0.86099999999999999</v>
      </c>
      <c r="J64" s="314">
        <f>'Playa Vista'!C65</f>
        <v>0.83499999999999996</v>
      </c>
      <c r="K64" s="314">
        <f>'Playa Vista'!D65</f>
        <v>0.85368734201827712</v>
      </c>
      <c r="L64" s="315">
        <f>'Del Rey'!B65</f>
        <v>0.82</v>
      </c>
      <c r="M64" s="315">
        <f>'Del Rey'!C65</f>
        <v>0.75800000000000001</v>
      </c>
      <c r="N64" s="315">
        <f>'Del Rey'!D65</f>
        <v>0.75900000000000001</v>
      </c>
      <c r="O64" s="315">
        <f>'Del Rey'!E65</f>
        <v>0.90700000000000003</v>
      </c>
      <c r="P64" s="315">
        <f>'Del Rey'!F65</f>
        <v>0.82799999999999996</v>
      </c>
      <c r="Q64" s="315">
        <f>'Del Rey'!G65</f>
        <v>0.84299999999999997</v>
      </c>
      <c r="R64" s="315">
        <f>'Del Rey'!H65</f>
        <v>0.73499999999999999</v>
      </c>
      <c r="S64" s="315">
        <f>'Del Rey'!I65</f>
        <v>0.80532982943949005</v>
      </c>
      <c r="T64" s="316">
        <f>'Mar Vista'!B65</f>
        <v>0.85699999999999998</v>
      </c>
      <c r="U64" s="316">
        <f>'Mar Vista'!C65</f>
        <v>0.79300000000000004</v>
      </c>
      <c r="V64" s="316">
        <f>'Mar Vista'!D65</f>
        <v>0.80100000000000005</v>
      </c>
      <c r="W64" s="316">
        <f>'Mar Vista'!E65</f>
        <v>0.78600000000000003</v>
      </c>
      <c r="X64" s="316">
        <f>'Mar Vista'!F65</f>
        <v>0.78400000000000003</v>
      </c>
      <c r="Y64" s="316">
        <f>'Mar Vista'!G65</f>
        <v>0.83899999999999997</v>
      </c>
      <c r="Z64" s="316">
        <f>'Mar Vista'!H65</f>
        <v>0.74099999999999999</v>
      </c>
      <c r="AA64" s="316">
        <f>'Mar Vista'!I65</f>
        <v>0.83899999999999997</v>
      </c>
      <c r="AB64" s="316">
        <f>'Mar Vista'!J65</f>
        <v>0.85499999999999998</v>
      </c>
      <c r="AC64" s="316">
        <f>'Mar Vista'!K65</f>
        <v>0.86099999999999999</v>
      </c>
      <c r="AD64" s="316">
        <f>'Mar Vista'!L65</f>
        <v>0.82799999999999996</v>
      </c>
      <c r="AE64" s="316">
        <f>'Mar Vista'!M65</f>
        <v>0.81541632266524222</v>
      </c>
      <c r="AF64" s="316"/>
      <c r="AG64" s="317">
        <f>Venice!B65</f>
        <v>0.88500000000000001</v>
      </c>
      <c r="AH64" s="317">
        <f>Venice!C65</f>
        <v>0.83</v>
      </c>
      <c r="AI64" s="317">
        <f>Venice!D65</f>
        <v>0.79400000000000004</v>
      </c>
      <c r="AJ64" s="317">
        <f>Venice!E65</f>
        <v>0.97</v>
      </c>
      <c r="AK64" s="317">
        <f>Venice!F65</f>
        <v>0.94599999999999995</v>
      </c>
      <c r="AL64" s="317">
        <f>Venice!G65</f>
        <v>0.82699999999999996</v>
      </c>
      <c r="AM64" s="317">
        <f>Venice!H65</f>
        <v>0.82399999999999995</v>
      </c>
      <c r="AN64" s="317">
        <f>Venice!I65</f>
        <v>0.84699999999999998</v>
      </c>
      <c r="AO64" s="317">
        <f>Venice!J65</f>
        <v>0.91100000000000003</v>
      </c>
      <c r="AP64" s="317">
        <f>Venice!K65</f>
        <v>0.86199999999999999</v>
      </c>
      <c r="AQ64" s="317">
        <f>Venice!L65</f>
        <v>0.91400000000000003</v>
      </c>
      <c r="AR64" s="317">
        <f>Venice!M65</f>
        <v>0.87228929353010487</v>
      </c>
      <c r="AS64" s="317">
        <f>Westchester!B65</f>
        <v>0.80600000000000005</v>
      </c>
      <c r="AT64" s="317">
        <f>Westchester!C65</f>
        <v>0.82899999999999996</v>
      </c>
      <c r="AU64" s="317">
        <f>Westchester!D65</f>
        <v>0.82199999999999995</v>
      </c>
      <c r="AV64" s="317">
        <f>Westchester!E65</f>
        <v>0.93600000000000005</v>
      </c>
      <c r="AW64" s="317">
        <f>Westchester!F65</f>
        <v>0.77500000000000002</v>
      </c>
      <c r="AX64" s="317">
        <f>Westchester!G65</f>
        <v>0.79700000000000004</v>
      </c>
      <c r="AY64" s="317">
        <f>Westchester!H65</f>
        <v>0.77700000000000002</v>
      </c>
      <c r="AZ64" s="317">
        <f>Westchester!I65</f>
        <v>0.78500000000000003</v>
      </c>
      <c r="BA64" s="317">
        <f>Westchester!J65</f>
        <v>0.77700000000000002</v>
      </c>
      <c r="BB64" s="320" t="str">
        <f>Westchester!K65</f>
        <v>na</v>
      </c>
      <c r="BC64" s="317">
        <f>Westchester!L65</f>
        <v>0.81984818078216648</v>
      </c>
      <c r="BD64" s="318">
        <f>'Culver City'!B66</f>
        <v>0.86199999999999999</v>
      </c>
      <c r="BE64" s="318">
        <f>'Culver City'!C66</f>
        <v>0.78400000000000003</v>
      </c>
      <c r="BF64" s="318">
        <f>'Culver City'!D66</f>
        <v>0.86099999999999999</v>
      </c>
      <c r="BG64" s="318">
        <f>'Culver City'!E66</f>
        <v>0.78500000000000003</v>
      </c>
      <c r="BH64" s="318">
        <f>'Culver City'!F66</f>
        <v>0.74399999999999999</v>
      </c>
      <c r="BI64" s="318">
        <f>'Culver City'!G66</f>
        <v>0.79300000000000004</v>
      </c>
      <c r="BJ64" s="318">
        <f>'Culver City'!H66</f>
        <v>0.80400000000000005</v>
      </c>
      <c r="BK64" s="318">
        <f>'Culver City'!I66</f>
        <v>0.80900000000000005</v>
      </c>
      <c r="BL64" s="318">
        <f>'Culver City'!J66</f>
        <v>0.83699999999999997</v>
      </c>
      <c r="BM64" s="318">
        <f>'Culver City'!K66</f>
        <v>0.94150303820730952</v>
      </c>
      <c r="BN64" s="319">
        <f>'Marina Del Rey'!B65</f>
        <v>0.90900000000000003</v>
      </c>
      <c r="BO64" s="184">
        <f>((H64*H$63)+(K64*K$63)+(S64*S$63)+(AE64*AE$63)+(AR64*AR$63)+(BC64*BC$63)+(BM64*BM$63)+(BN64*BN$63))/BO$63</f>
        <v>0.85797286854659682</v>
      </c>
    </row>
    <row r="65" spans="1:67">
      <c r="A65" t="s">
        <v>108</v>
      </c>
      <c r="B65" s="184">
        <f>'Los Angeles County'!B66</f>
        <v>0.24</v>
      </c>
      <c r="C65" s="312">
        <f>'Los Angeles City'!B66</f>
        <v>0.22599999999999998</v>
      </c>
      <c r="D65" s="313">
        <f>'Playa Del Rey'!B66</f>
        <v>0.16300000000000003</v>
      </c>
      <c r="E65" s="313">
        <f>'Playa Del Rey'!C66</f>
        <v>5.0000000000000044E-2</v>
      </c>
      <c r="F65" s="313">
        <f>'Playa Del Rey'!D66</f>
        <v>5.1000000000000045E-2</v>
      </c>
      <c r="G65" s="313">
        <f>'Playa Del Rey'!E66</f>
        <v>0.10199999999999998</v>
      </c>
      <c r="H65" s="313">
        <f>'Playa Del Rey'!F66</f>
        <v>8.5156028797870431E-2</v>
      </c>
      <c r="I65" s="314">
        <f>'Playa Vista'!B66</f>
        <v>0.13900000000000001</v>
      </c>
      <c r="J65" s="314">
        <f>'Playa Vista'!C66</f>
        <v>0.16500000000000004</v>
      </c>
      <c r="K65" s="314">
        <f>'Playa Vista'!D66</f>
        <v>0.14631265798172274</v>
      </c>
      <c r="L65" s="315">
        <f>'Del Rey'!B66</f>
        <v>0.18000000000000005</v>
      </c>
      <c r="M65" s="315">
        <f>'Del Rey'!C66</f>
        <v>0.24199999999999999</v>
      </c>
      <c r="N65" s="315">
        <f>'Del Rey'!D66</f>
        <v>0.24099999999999999</v>
      </c>
      <c r="O65" s="315">
        <f>'Del Rey'!E66</f>
        <v>9.2999999999999972E-2</v>
      </c>
      <c r="P65" s="315">
        <f>'Del Rey'!F66</f>
        <v>0.17200000000000004</v>
      </c>
      <c r="Q65" s="315">
        <f>'Del Rey'!G66</f>
        <v>0.15700000000000003</v>
      </c>
      <c r="R65" s="315">
        <f>'Del Rey'!H66</f>
        <v>0.26500000000000001</v>
      </c>
      <c r="S65" s="315">
        <f>'Del Rey'!I66</f>
        <v>0.19467017056050998</v>
      </c>
      <c r="T65" s="316">
        <f>'Mar Vista'!B66</f>
        <v>0.14300000000000002</v>
      </c>
      <c r="U65" s="316">
        <f>'Mar Vista'!C66</f>
        <v>0.20699999999999996</v>
      </c>
      <c r="V65" s="316">
        <f>'Mar Vista'!D66</f>
        <v>0.19899999999999995</v>
      </c>
      <c r="W65" s="316">
        <f>'Mar Vista'!E66</f>
        <v>0.21399999999999997</v>
      </c>
      <c r="X65" s="316">
        <f>'Mar Vista'!F66</f>
        <v>0.21599999999999997</v>
      </c>
      <c r="Y65" s="316">
        <f>'Mar Vista'!G66</f>
        <v>0.16100000000000003</v>
      </c>
      <c r="Z65" s="316">
        <f>'Mar Vista'!H66</f>
        <v>0.25900000000000001</v>
      </c>
      <c r="AA65" s="316">
        <f>'Mar Vista'!I66</f>
        <v>0.16100000000000003</v>
      </c>
      <c r="AB65" s="316">
        <f>'Mar Vista'!J66</f>
        <v>0.14500000000000002</v>
      </c>
      <c r="AC65" s="316">
        <f>'Mar Vista'!K66</f>
        <v>0.13900000000000001</v>
      </c>
      <c r="AD65" s="316">
        <f>'Mar Vista'!L66</f>
        <v>0.17200000000000004</v>
      </c>
      <c r="AE65" s="316">
        <f>'Mar Vista'!M66</f>
        <v>0.18458367733475789</v>
      </c>
      <c r="AF65" s="316"/>
      <c r="AG65" s="317">
        <f>Venice!B66</f>
        <v>0.11499999999999999</v>
      </c>
      <c r="AH65" s="317">
        <f>Venice!C66</f>
        <v>0.17000000000000004</v>
      </c>
      <c r="AI65" s="317">
        <f>Venice!D66</f>
        <v>0.20599999999999996</v>
      </c>
      <c r="AJ65" s="317">
        <f>Venice!E66</f>
        <v>3.0000000000000027E-2</v>
      </c>
      <c r="AK65" s="317">
        <f>Venice!F66</f>
        <v>5.4000000000000048E-2</v>
      </c>
      <c r="AL65" s="317">
        <f>Venice!G66</f>
        <v>0.17300000000000004</v>
      </c>
      <c r="AM65" s="317">
        <f>Venice!H66</f>
        <v>0.17600000000000005</v>
      </c>
      <c r="AN65" s="317">
        <f>Venice!I66</f>
        <v>0.15300000000000002</v>
      </c>
      <c r="AO65" s="317">
        <f>Venice!J66</f>
        <v>8.8999999999999968E-2</v>
      </c>
      <c r="AP65" s="317">
        <f>Venice!K66</f>
        <v>0.13800000000000001</v>
      </c>
      <c r="AQ65" s="317">
        <f>Venice!L66</f>
        <v>8.5999999999999965E-2</v>
      </c>
      <c r="AR65" s="317">
        <f>Venice!M66</f>
        <v>0.12771070646989507</v>
      </c>
      <c r="AS65" s="317">
        <f>Westchester!B66</f>
        <v>0.19399999999999995</v>
      </c>
      <c r="AT65" s="317">
        <f>Westchester!C66</f>
        <v>0.17100000000000004</v>
      </c>
      <c r="AU65" s="317">
        <f>Westchester!D66</f>
        <v>0.17800000000000005</v>
      </c>
      <c r="AV65" s="317">
        <f>Westchester!E66</f>
        <v>6.3999999999999946E-2</v>
      </c>
      <c r="AW65" s="317">
        <f>Westchester!F66</f>
        <v>0.22499999999999998</v>
      </c>
      <c r="AX65" s="317">
        <f>Westchester!G66</f>
        <v>0.20299999999999996</v>
      </c>
      <c r="AY65" s="317">
        <f>Westchester!H66</f>
        <v>0.22299999999999998</v>
      </c>
      <c r="AZ65" s="317">
        <f>Westchester!I66</f>
        <v>0.21499999999999997</v>
      </c>
      <c r="BA65" s="317">
        <f>Westchester!J66</f>
        <v>0.22299999999999998</v>
      </c>
      <c r="BB65" s="320" t="str">
        <f>Westchester!K66</f>
        <v>na</v>
      </c>
      <c r="BC65" s="317">
        <f>Westchester!L66</f>
        <v>0.1801518192178336</v>
      </c>
      <c r="BD65" s="318">
        <f>'Culver City'!B67</f>
        <v>0.13800000000000001</v>
      </c>
      <c r="BE65" s="318">
        <f>'Culver City'!C67</f>
        <v>0.21599999999999997</v>
      </c>
      <c r="BF65" s="318">
        <f>'Culver City'!D67</f>
        <v>0.13900000000000001</v>
      </c>
      <c r="BG65" s="318">
        <f>'Culver City'!E67</f>
        <v>0.21499999999999997</v>
      </c>
      <c r="BH65" s="318">
        <f>'Culver City'!F67</f>
        <v>0.25600000000000001</v>
      </c>
      <c r="BI65" s="318">
        <f>'Culver City'!G67</f>
        <v>0.20699999999999996</v>
      </c>
      <c r="BJ65" s="318">
        <f>'Culver City'!H67</f>
        <v>0.19599999999999995</v>
      </c>
      <c r="BK65" s="318">
        <f>'Culver City'!I67</f>
        <v>0.19099999999999995</v>
      </c>
      <c r="BL65" s="318">
        <f>'Culver City'!J67</f>
        <v>0.16300000000000003</v>
      </c>
      <c r="BM65" s="318">
        <f>'Culver City'!K67</f>
        <v>0.222530515457806</v>
      </c>
      <c r="BN65" s="319">
        <f>'Marina Del Rey'!B66</f>
        <v>9.099999999999997E-2</v>
      </c>
      <c r="BO65" s="184">
        <f>((H65*H$63)+(K65*K$63)+(S65*S$63)+(AE65*AE$63)+(AR65*AR$63)+(BC65*BC$63)+(BM65*BM$63)+(BN65*BN$63))/BO$63</f>
        <v>0.16816666194322422</v>
      </c>
    </row>
    <row r="66" spans="1:67">
      <c r="A66" t="s">
        <v>111</v>
      </c>
      <c r="B66" s="184">
        <f>'Los Angeles County'!B67</f>
        <v>6.5000000000000002E-2</v>
      </c>
      <c r="C66" s="312">
        <f>'Los Angeles City'!B67</f>
        <v>6.6000000000000003E-2</v>
      </c>
      <c r="D66" s="313">
        <f>'Playa Del Rey'!B67</f>
        <v>4.2999999999999997E-2</v>
      </c>
      <c r="E66" s="313">
        <f>'Playa Del Rey'!C67</f>
        <v>3.1E-2</v>
      </c>
      <c r="F66" s="313">
        <f>'Playa Del Rey'!D67</f>
        <v>1.7999999999999999E-2</v>
      </c>
      <c r="G66" s="313">
        <f>'Playa Del Rey'!E67</f>
        <v>2.8000000000000001E-2</v>
      </c>
      <c r="H66" s="313">
        <f>'Playa Del Rey'!F67</f>
        <v>2.9889103999032003E-2</v>
      </c>
      <c r="I66" s="314">
        <f>'Playa Vista'!B67</f>
        <v>0.10100000000000001</v>
      </c>
      <c r="J66" s="314">
        <f>'Playa Vista'!C67</f>
        <v>4.4999999999999998E-2</v>
      </c>
      <c r="K66" s="314">
        <f>'Playa Vista'!D67</f>
        <v>8.5249659731674129E-2</v>
      </c>
      <c r="L66" s="315">
        <f>'Del Rey'!B67</f>
        <v>6.4000000000000001E-2</v>
      </c>
      <c r="M66" s="315">
        <f>'Del Rey'!C67</f>
        <v>9.0999999999999998E-2</v>
      </c>
      <c r="N66" s="315">
        <f>'Del Rey'!D67</f>
        <v>8.5000000000000006E-2</v>
      </c>
      <c r="O66" s="315">
        <f>'Del Rey'!E67</f>
        <v>5.3999999999999999E-2</v>
      </c>
      <c r="P66" s="315">
        <f>'Del Rey'!F67</f>
        <v>0.08</v>
      </c>
      <c r="Q66" s="315">
        <f>'Del Rey'!G67</f>
        <v>0.113</v>
      </c>
      <c r="R66" s="315">
        <f>'Del Rey'!H67</f>
        <v>8.3000000000000004E-2</v>
      </c>
      <c r="S66" s="315">
        <f>'Del Rey'!I67</f>
        <v>8.1411583194873016E-2</v>
      </c>
      <c r="T66" s="316">
        <f>'Mar Vista'!B67</f>
        <v>3.4000000000000002E-2</v>
      </c>
      <c r="U66" s="316">
        <f>'Mar Vista'!C67</f>
        <v>3.5999999999999997E-2</v>
      </c>
      <c r="V66" s="316">
        <f>'Mar Vista'!D67</f>
        <v>6.0999999999999999E-2</v>
      </c>
      <c r="W66" s="316">
        <f>'Mar Vista'!E67</f>
        <v>0.11</v>
      </c>
      <c r="X66" s="316">
        <f>'Mar Vista'!F67</f>
        <v>0.08</v>
      </c>
      <c r="Y66" s="316">
        <f>'Mar Vista'!G67</f>
        <v>7.1999999999999995E-2</v>
      </c>
      <c r="Z66" s="316">
        <f>'Mar Vista'!H67</f>
        <v>0.13800000000000001</v>
      </c>
      <c r="AA66" s="316">
        <f>'Mar Vista'!I67</f>
        <v>6.6000000000000003E-2</v>
      </c>
      <c r="AB66" s="316">
        <f>'Mar Vista'!J67</f>
        <v>3.1E-2</v>
      </c>
      <c r="AC66" s="316">
        <f>'Mar Vista'!K67</f>
        <v>4.4999999999999998E-2</v>
      </c>
      <c r="AD66" s="316">
        <f>'Mar Vista'!L67</f>
        <v>4.7E-2</v>
      </c>
      <c r="AE66" s="316">
        <f>'Mar Vista'!M67</f>
        <v>6.6899883444223207E-2</v>
      </c>
      <c r="AF66" s="316"/>
      <c r="AG66" s="317">
        <f>Venice!B67</f>
        <v>4.2999999999999997E-2</v>
      </c>
      <c r="AH66" s="317">
        <f>Venice!C67</f>
        <v>7.0999999999999994E-2</v>
      </c>
      <c r="AI66" s="317">
        <f>Venice!D67</f>
        <v>8.5000000000000006E-2</v>
      </c>
      <c r="AJ66" s="317">
        <f>Venice!E67</f>
        <v>1.6E-2</v>
      </c>
      <c r="AK66" s="317">
        <f>Venice!F67</f>
        <v>1.7999999999999999E-2</v>
      </c>
      <c r="AL66" s="317">
        <f>Venice!G67</f>
        <v>2.5000000000000001E-2</v>
      </c>
      <c r="AM66" s="317">
        <f>Venice!H67</f>
        <v>5.2999999999999999E-2</v>
      </c>
      <c r="AN66" s="317">
        <f>Venice!I67</f>
        <v>8.2000000000000003E-2</v>
      </c>
      <c r="AO66" s="317">
        <f>Venice!J67</f>
        <v>4.7E-2</v>
      </c>
      <c r="AP66" s="317">
        <f>Venice!K67</f>
        <v>7.9000000000000001E-2</v>
      </c>
      <c r="AQ66" s="317">
        <f>Venice!L67</f>
        <v>2.5999999999999999E-2</v>
      </c>
      <c r="AR66" s="317">
        <f>Venice!M67</f>
        <v>5.2496464844845971E-2</v>
      </c>
      <c r="AS66" s="317">
        <f>Westchester!B67</f>
        <v>4.9000000000000002E-2</v>
      </c>
      <c r="AT66" s="317">
        <f>Westchester!C67</f>
        <v>6.5000000000000002E-2</v>
      </c>
      <c r="AU66" s="317">
        <f>Westchester!D67</f>
        <v>5.8000000000000003E-2</v>
      </c>
      <c r="AV66" s="317">
        <f>Westchester!E67</f>
        <v>2.4E-2</v>
      </c>
      <c r="AW66" s="317">
        <f>Westchester!F67</f>
        <v>6.7000000000000004E-2</v>
      </c>
      <c r="AX66" s="317">
        <f>Westchester!G67</f>
        <v>7.5999999999999998E-2</v>
      </c>
      <c r="AY66" s="317">
        <f>Westchester!H67</f>
        <v>4.7E-2</v>
      </c>
      <c r="AZ66" s="317">
        <f>Westchester!I67</f>
        <v>7.1999999999999995E-2</v>
      </c>
      <c r="BA66" s="317">
        <f>Westchester!J67</f>
        <v>7.8E-2</v>
      </c>
      <c r="BB66" s="320" t="str">
        <f>Westchester!K67</f>
        <v>na</v>
      </c>
      <c r="BC66" s="317">
        <f>Westchester!L67</f>
        <v>5.7025043777969263E-2</v>
      </c>
      <c r="BD66" s="318">
        <f>'Culver City'!B68</f>
        <v>5.1999999999999998E-2</v>
      </c>
      <c r="BE66" s="318">
        <f>'Culver City'!C68</f>
        <v>5.6000000000000001E-2</v>
      </c>
      <c r="BF66" s="318">
        <f>'Culver City'!D68</f>
        <v>5.5E-2</v>
      </c>
      <c r="BG66" s="318">
        <f>'Culver City'!E68</f>
        <v>3.1E-2</v>
      </c>
      <c r="BH66" s="318">
        <f>'Culver City'!F68</f>
        <v>7.3999999999999996E-2</v>
      </c>
      <c r="BI66" s="318">
        <f>'Culver City'!G68</f>
        <v>5.0999999999999997E-2</v>
      </c>
      <c r="BJ66" s="318">
        <f>'Culver City'!H68</f>
        <v>4.2999999999999997E-2</v>
      </c>
      <c r="BK66" s="318">
        <f>'Culver City'!I68</f>
        <v>6.2E-2</v>
      </c>
      <c r="BL66" s="318">
        <f>'Culver City'!J68</f>
        <v>4.5999999999999999E-2</v>
      </c>
      <c r="BM66" s="318">
        <f>'Culver City'!K68</f>
        <v>5.9189673059252448E-2</v>
      </c>
      <c r="BN66" s="319">
        <f>'Marina Del Rey'!B67</f>
        <v>2.8000000000000001E-2</v>
      </c>
      <c r="BO66" s="184">
        <f>((H66*H$63)+(K66*K$63)+(S66*S$63)+(AE66*AE$63)+(AR66*AR$63)+(BC66*BC$63)+(BM66*BM$63)+(BN66*BN$63))/BO$63</f>
        <v>5.9962656464030983E-2</v>
      </c>
    </row>
  </sheetData>
  <mergeCells count="16">
    <mergeCell ref="BD1:BM1"/>
    <mergeCell ref="I1:K1"/>
    <mergeCell ref="L1:S1"/>
    <mergeCell ref="T1:AF1"/>
    <mergeCell ref="AG1:AR1"/>
    <mergeCell ref="AS1:BC1"/>
    <mergeCell ref="D1:H1"/>
    <mergeCell ref="A25:A26"/>
    <mergeCell ref="A23:A24"/>
    <mergeCell ref="A21:A22"/>
    <mergeCell ref="A8:A9"/>
    <mergeCell ref="A10:A11"/>
    <mergeCell ref="A12:A13"/>
    <mergeCell ref="A15:A16"/>
    <mergeCell ref="A17:A18"/>
    <mergeCell ref="A19:A2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zoomScaleNormal="100" workbookViewId="0">
      <pane ySplit="3" topLeftCell="A45" activePane="bottomLeft" state="frozen"/>
      <selection pane="bottomLeft" activeCell="H72" sqref="H72"/>
    </sheetView>
  </sheetViews>
  <sheetFormatPr defaultRowHeight="15"/>
  <cols>
    <col min="1" max="1" width="33" customWidth="1"/>
    <col min="2" max="5" width="13.7109375" customWidth="1"/>
    <col min="6" max="6" width="14.140625" customWidth="1"/>
    <col min="7" max="7" width="11" customWidth="1"/>
    <col min="8" max="8" width="11.140625" bestFit="1" customWidth="1"/>
    <col min="10" max="10" width="11" customWidth="1"/>
    <col min="11" max="11" width="17.140625" customWidth="1"/>
  </cols>
  <sheetData>
    <row r="1" spans="1:11">
      <c r="A1" t="s">
        <v>2</v>
      </c>
    </row>
    <row r="2" spans="1:11">
      <c r="H2" s="287" t="s">
        <v>45</v>
      </c>
      <c r="I2" s="82"/>
    </row>
    <row r="3" spans="1:11">
      <c r="A3" t="s">
        <v>44</v>
      </c>
      <c r="B3" s="286">
        <v>7024</v>
      </c>
      <c r="C3" s="286">
        <v>7025.01</v>
      </c>
      <c r="D3" s="286">
        <v>7025.02</v>
      </c>
      <c r="E3" s="286">
        <v>7026</v>
      </c>
      <c r="F3" s="286">
        <v>7027</v>
      </c>
      <c r="G3" s="286">
        <v>7028.01</v>
      </c>
      <c r="H3" s="52">
        <v>7028.02</v>
      </c>
      <c r="I3" s="52">
        <v>7028.03</v>
      </c>
      <c r="J3" s="286">
        <v>7030.01</v>
      </c>
      <c r="K3" s="64" t="s">
        <v>46</v>
      </c>
    </row>
    <row r="4" spans="1:11">
      <c r="A4" s="15"/>
      <c r="B4" s="286"/>
      <c r="C4" s="286"/>
      <c r="D4" s="286"/>
      <c r="E4" s="286"/>
      <c r="F4" s="286"/>
      <c r="G4" s="286"/>
      <c r="H4" s="52"/>
      <c r="J4" s="286"/>
      <c r="K4" s="15"/>
    </row>
    <row r="5" spans="1:11" ht="29.25" customHeight="1">
      <c r="A5" s="5" t="s">
        <v>9</v>
      </c>
      <c r="B5" s="78">
        <v>7024</v>
      </c>
      <c r="C5" s="78">
        <v>7025.01</v>
      </c>
      <c r="D5" s="78">
        <v>7025.02</v>
      </c>
      <c r="E5" s="78">
        <v>7026</v>
      </c>
      <c r="F5" s="78">
        <v>7027</v>
      </c>
      <c r="G5" s="78">
        <v>7028.01</v>
      </c>
      <c r="H5" s="78">
        <v>7028.02</v>
      </c>
      <c r="I5" s="78">
        <v>7028.03</v>
      </c>
      <c r="J5" s="78">
        <v>7030.01</v>
      </c>
      <c r="K5" s="78"/>
    </row>
    <row r="6" spans="1:11">
      <c r="A6" s="7">
        <v>1990</v>
      </c>
      <c r="B6" s="79"/>
      <c r="C6" s="79"/>
      <c r="D6" s="79"/>
      <c r="E6" s="79"/>
      <c r="F6" s="79"/>
      <c r="G6" s="79"/>
      <c r="H6" s="2"/>
      <c r="I6" s="2"/>
      <c r="J6" s="79"/>
      <c r="K6" s="79"/>
    </row>
    <row r="7" spans="1:11">
      <c r="A7" s="95" t="s">
        <v>48</v>
      </c>
      <c r="B7" s="81"/>
      <c r="C7" s="81"/>
      <c r="D7" s="81"/>
      <c r="E7" s="81"/>
      <c r="F7" s="81"/>
      <c r="G7" s="81"/>
      <c r="H7" s="6"/>
      <c r="I7" s="6"/>
      <c r="J7" s="81"/>
      <c r="K7" s="203">
        <v>38816</v>
      </c>
    </row>
    <row r="8" spans="1:11">
      <c r="A8" s="95" t="s">
        <v>47</v>
      </c>
      <c r="B8">
        <v>4541</v>
      </c>
      <c r="C8">
        <v>4625</v>
      </c>
      <c r="D8">
        <v>4048</v>
      </c>
      <c r="E8">
        <v>6069</v>
      </c>
      <c r="F8">
        <v>3440</v>
      </c>
      <c r="G8">
        <v>5205</v>
      </c>
      <c r="H8" s="6">
        <v>2282</v>
      </c>
      <c r="I8" s="6">
        <v>2963</v>
      </c>
      <c r="J8">
        <v>5889</v>
      </c>
      <c r="K8" s="203">
        <v>38883</v>
      </c>
    </row>
    <row r="9" spans="1:11" ht="30">
      <c r="A9" s="5" t="s">
        <v>52</v>
      </c>
      <c r="B9" s="78"/>
      <c r="C9" s="78"/>
      <c r="D9" s="78"/>
      <c r="E9" s="78"/>
      <c r="F9" s="78"/>
      <c r="G9" s="78"/>
      <c r="H9" s="80"/>
      <c r="I9" s="80"/>
      <c r="J9" s="78"/>
      <c r="K9" s="80"/>
    </row>
    <row r="10" spans="1:11">
      <c r="A10" s="324" t="s">
        <v>51</v>
      </c>
      <c r="B10">
        <v>1456</v>
      </c>
      <c r="C10">
        <v>758</v>
      </c>
      <c r="D10">
        <v>497</v>
      </c>
      <c r="E10">
        <v>1082</v>
      </c>
      <c r="F10">
        <v>719</v>
      </c>
      <c r="G10">
        <v>1618</v>
      </c>
      <c r="H10">
        <v>923</v>
      </c>
      <c r="I10" s="8">
        <v>1293</v>
      </c>
      <c r="J10">
        <v>708</v>
      </c>
      <c r="K10" s="70">
        <v>9025</v>
      </c>
    </row>
    <row r="11" spans="1:11" s="41" customFormat="1">
      <c r="A11" s="324"/>
      <c r="B11" s="101">
        <v>0.32100000000000001</v>
      </c>
      <c r="C11" s="101">
        <v>0.16400000000000001</v>
      </c>
      <c r="D11" s="101">
        <v>0.123</v>
      </c>
      <c r="E11" s="101">
        <v>0.17799999999999999</v>
      </c>
      <c r="F11" s="101">
        <v>0.20899999999999999</v>
      </c>
      <c r="G11" s="101">
        <v>0.311</v>
      </c>
      <c r="H11" s="41">
        <v>0.40400000000000003</v>
      </c>
      <c r="I11" s="41">
        <v>0.436</v>
      </c>
      <c r="J11" s="101">
        <v>0.12</v>
      </c>
      <c r="K11" s="73">
        <v>0.23200000000000001</v>
      </c>
    </row>
    <row r="12" spans="1:11">
      <c r="A12" s="324" t="s">
        <v>49</v>
      </c>
      <c r="B12">
        <v>2108</v>
      </c>
      <c r="C12">
        <v>2934</v>
      </c>
      <c r="D12">
        <v>1864</v>
      </c>
      <c r="E12">
        <v>3225</v>
      </c>
      <c r="F12">
        <v>1987</v>
      </c>
      <c r="G12">
        <v>2147</v>
      </c>
      <c r="H12">
        <v>955</v>
      </c>
      <c r="I12" s="8">
        <v>1243</v>
      </c>
      <c r="J12">
        <v>2264</v>
      </c>
      <c r="K12" s="70">
        <v>18649</v>
      </c>
    </row>
    <row r="13" spans="1:11" s="41" customFormat="1">
      <c r="A13" s="324"/>
      <c r="B13" s="101">
        <f>B12/B8</f>
        <v>0.46421493063201935</v>
      </c>
      <c r="C13" s="101">
        <f t="shared" ref="C13:G13" si="0">C12/C8</f>
        <v>0.6343783783783784</v>
      </c>
      <c r="D13" s="101">
        <f t="shared" si="0"/>
        <v>0.46047430830039526</v>
      </c>
      <c r="E13" s="101">
        <f t="shared" si="0"/>
        <v>0.53138902619871475</v>
      </c>
      <c r="F13" s="101">
        <f t="shared" si="0"/>
        <v>0.57761627906976742</v>
      </c>
      <c r="G13" s="101">
        <f t="shared" si="0"/>
        <v>0.41248799231508165</v>
      </c>
      <c r="H13" s="41">
        <v>0.41799999999999998</v>
      </c>
      <c r="I13" s="41">
        <v>0.42</v>
      </c>
      <c r="J13" s="101">
        <f>J12/J8</f>
        <v>0.38444557649855665</v>
      </c>
      <c r="K13" s="73">
        <v>0.48</v>
      </c>
    </row>
    <row r="14" spans="1:11" ht="15" customHeight="1">
      <c r="A14" s="324" t="s">
        <v>50</v>
      </c>
      <c r="B14">
        <v>219</v>
      </c>
      <c r="C14">
        <v>144</v>
      </c>
      <c r="D14">
        <v>818</v>
      </c>
      <c r="E14">
        <v>304</v>
      </c>
      <c r="F14">
        <v>79</v>
      </c>
      <c r="G14">
        <v>248</v>
      </c>
      <c r="H14">
        <v>62</v>
      </c>
      <c r="I14">
        <v>94</v>
      </c>
      <c r="J14">
        <v>1652</v>
      </c>
      <c r="K14" s="72">
        <v>3587</v>
      </c>
    </row>
    <row r="15" spans="1:11" s="41" customFormat="1">
      <c r="A15" s="324"/>
      <c r="B15" s="101">
        <f>B14/B8</f>
        <v>4.8227262717463117E-2</v>
      </c>
      <c r="C15" s="101">
        <f t="shared" ref="C15:G15" si="1">C14/C8</f>
        <v>3.1135135135135134E-2</v>
      </c>
      <c r="D15" s="101">
        <f t="shared" si="1"/>
        <v>0.20207509881422925</v>
      </c>
      <c r="E15" s="101">
        <f t="shared" si="1"/>
        <v>5.009062448508815E-2</v>
      </c>
      <c r="F15" s="101">
        <f t="shared" si="1"/>
        <v>2.2965116279069768E-2</v>
      </c>
      <c r="G15" s="101">
        <f t="shared" si="1"/>
        <v>4.7646493756003841E-2</v>
      </c>
      <c r="H15" s="41">
        <v>2.7E-2</v>
      </c>
      <c r="I15" s="41">
        <v>3.2000000000000001E-2</v>
      </c>
      <c r="J15" s="101">
        <f>J14/J8</f>
        <v>0.28052300899983018</v>
      </c>
      <c r="K15" s="73">
        <v>9.1999999999999998E-2</v>
      </c>
    </row>
    <row r="16" spans="1:11" ht="45">
      <c r="A16" s="9" t="s">
        <v>61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</row>
    <row r="17" spans="1:11">
      <c r="A17" s="324" t="s">
        <v>11</v>
      </c>
      <c r="B17">
        <v>3096</v>
      </c>
      <c r="C17">
        <v>3642</v>
      </c>
      <c r="D17">
        <v>2352</v>
      </c>
      <c r="E17">
        <v>4198</v>
      </c>
      <c r="F17">
        <v>2589</v>
      </c>
      <c r="G17">
        <v>3154</v>
      </c>
      <c r="H17" s="8">
        <v>1553</v>
      </c>
      <c r="I17" s="8">
        <v>2014</v>
      </c>
      <c r="J17">
        <v>2916</v>
      </c>
      <c r="K17" s="70">
        <v>25408</v>
      </c>
    </row>
    <row r="18" spans="1:11" s="41" customFormat="1">
      <c r="A18" s="324"/>
      <c r="B18" s="101">
        <f>B17/B8</f>
        <v>0.68178815238934154</v>
      </c>
      <c r="C18" s="101">
        <f t="shared" ref="C18:G18" si="2">C17/C8</f>
        <v>0.7874594594594595</v>
      </c>
      <c r="D18" s="101">
        <f t="shared" si="2"/>
        <v>0.5810276679841897</v>
      </c>
      <c r="E18" s="101">
        <f t="shared" si="2"/>
        <v>0.69171197890921077</v>
      </c>
      <c r="F18" s="101">
        <f t="shared" si="2"/>
        <v>0.75261627906976747</v>
      </c>
      <c r="G18" s="101">
        <f t="shared" si="2"/>
        <v>0.60595581171950053</v>
      </c>
      <c r="H18" s="41">
        <v>0.68100000000000005</v>
      </c>
      <c r="I18" s="41">
        <v>0.68</v>
      </c>
      <c r="J18" s="101">
        <f>J17/J8</f>
        <v>0.49516046867040242</v>
      </c>
      <c r="K18" s="73">
        <v>0.65300000000000002</v>
      </c>
    </row>
    <row r="19" spans="1:11">
      <c r="A19" s="324" t="s">
        <v>12</v>
      </c>
      <c r="B19">
        <v>303</v>
      </c>
      <c r="C19">
        <v>212</v>
      </c>
      <c r="D19">
        <v>957</v>
      </c>
      <c r="E19">
        <v>438</v>
      </c>
      <c r="F19">
        <v>127</v>
      </c>
      <c r="G19">
        <v>326</v>
      </c>
      <c r="H19">
        <v>99</v>
      </c>
      <c r="I19">
        <v>128</v>
      </c>
      <c r="J19">
        <v>1877</v>
      </c>
      <c r="K19" s="72">
        <v>4431</v>
      </c>
    </row>
    <row r="20" spans="1:11" s="41" customFormat="1">
      <c r="A20" s="324"/>
      <c r="B20" s="101">
        <f>B19/B8</f>
        <v>6.6725390883065408E-2</v>
      </c>
      <c r="C20" s="101">
        <f t="shared" ref="C20:G20" si="3">C19/C8</f>
        <v>4.583783783783784E-2</v>
      </c>
      <c r="D20" s="101">
        <f t="shared" si="3"/>
        <v>0.23641304347826086</v>
      </c>
      <c r="E20" s="101">
        <f t="shared" si="3"/>
        <v>7.2170044488383586E-2</v>
      </c>
      <c r="F20" s="101">
        <f t="shared" si="3"/>
        <v>3.6918604651162791E-2</v>
      </c>
      <c r="G20" s="101">
        <f t="shared" si="3"/>
        <v>6.2632084534101823E-2</v>
      </c>
      <c r="H20" s="41">
        <v>4.2999999999999997E-2</v>
      </c>
      <c r="I20" s="41">
        <v>4.2999999999999997E-2</v>
      </c>
      <c r="J20" s="101">
        <f>J19/J8</f>
        <v>0.31872983528612669</v>
      </c>
      <c r="K20" s="73">
        <v>0.114</v>
      </c>
    </row>
    <row r="21" spans="1:11" ht="15" customHeight="1">
      <c r="A21" s="324" t="s">
        <v>25</v>
      </c>
      <c r="B21">
        <v>66</v>
      </c>
      <c r="C21">
        <v>46</v>
      </c>
      <c r="D21">
        <v>65</v>
      </c>
      <c r="E21">
        <v>80</v>
      </c>
      <c r="F21">
        <v>37</v>
      </c>
      <c r="G21">
        <v>69</v>
      </c>
      <c r="H21">
        <v>39</v>
      </c>
      <c r="I21">
        <v>64</v>
      </c>
      <c r="J21">
        <v>104</v>
      </c>
      <c r="K21" s="72">
        <v>570</v>
      </c>
    </row>
    <row r="22" spans="1:11" s="41" customFormat="1">
      <c r="A22" s="324"/>
      <c r="B22" s="101">
        <f>B21/B8</f>
        <v>1.4534243558687513E-2</v>
      </c>
      <c r="C22" s="101">
        <f t="shared" ref="C22:G22" si="4">C21/C8</f>
        <v>9.945945945945946E-3</v>
      </c>
      <c r="D22" s="101">
        <f t="shared" si="4"/>
        <v>1.6057312252964428E-2</v>
      </c>
      <c r="E22" s="101">
        <f t="shared" si="4"/>
        <v>1.3181743285549514E-2</v>
      </c>
      <c r="F22" s="101">
        <f t="shared" si="4"/>
        <v>1.0755813953488373E-2</v>
      </c>
      <c r="G22" s="101">
        <f t="shared" si="4"/>
        <v>1.3256484149855908E-2</v>
      </c>
      <c r="H22" s="41">
        <v>1.7000000000000001E-2</v>
      </c>
      <c r="I22" s="41">
        <v>2.1999999999999999E-2</v>
      </c>
      <c r="J22" s="101">
        <f>J21/J8</f>
        <v>1.7660044150110375E-2</v>
      </c>
      <c r="K22" s="73">
        <v>1.4999999999999999E-2</v>
      </c>
    </row>
    <row r="23" spans="1:11">
      <c r="A23" s="324" t="s">
        <v>14</v>
      </c>
      <c r="B23">
        <v>654</v>
      </c>
      <c r="C23">
        <v>725</v>
      </c>
      <c r="D23">
        <v>775</v>
      </c>
      <c r="E23">
        <v>1351</v>
      </c>
      <c r="F23">
        <v>607</v>
      </c>
      <c r="G23">
        <v>1143</v>
      </c>
      <c r="H23">
        <v>307</v>
      </c>
      <c r="I23">
        <v>301</v>
      </c>
      <c r="J23">
        <v>1076</v>
      </c>
      <c r="K23" s="70">
        <v>6906</v>
      </c>
    </row>
    <row r="24" spans="1:11" s="41" customFormat="1">
      <c r="A24" s="324"/>
      <c r="B24" s="101">
        <f>B23/B8</f>
        <v>0.14402114071790353</v>
      </c>
      <c r="C24" s="101">
        <f t="shared" ref="C24:G24" si="5">C23/C8</f>
        <v>0.15675675675675677</v>
      </c>
      <c r="D24" s="101">
        <f t="shared" si="5"/>
        <v>0.19145256916996048</v>
      </c>
      <c r="E24" s="101">
        <f t="shared" si="5"/>
        <v>0.22260668973471742</v>
      </c>
      <c r="F24" s="101">
        <f t="shared" si="5"/>
        <v>0.17645348837209301</v>
      </c>
      <c r="G24" s="101">
        <f t="shared" si="5"/>
        <v>0.21959654178674351</v>
      </c>
      <c r="H24" s="41">
        <v>0.13500000000000001</v>
      </c>
      <c r="I24" s="41">
        <v>0.10199999999999999</v>
      </c>
      <c r="J24" s="101">
        <f>J23/J8</f>
        <v>0.18271353370691118</v>
      </c>
      <c r="K24" s="73">
        <v>0.17799999999999999</v>
      </c>
    </row>
    <row r="25" spans="1:11" ht="15" customHeight="1">
      <c r="A25" s="324" t="s">
        <v>15</v>
      </c>
      <c r="B25">
        <v>53</v>
      </c>
      <c r="C25">
        <v>24</v>
      </c>
      <c r="D25">
        <v>29</v>
      </c>
      <c r="E25">
        <v>45</v>
      </c>
      <c r="F25">
        <v>19</v>
      </c>
      <c r="G25">
        <v>21</v>
      </c>
      <c r="H25">
        <v>13</v>
      </c>
      <c r="I25">
        <v>27</v>
      </c>
      <c r="J25">
        <v>25</v>
      </c>
      <c r="K25" s="127">
        <v>255</v>
      </c>
    </row>
    <row r="26" spans="1:11" s="41" customFormat="1">
      <c r="A26" s="324"/>
      <c r="B26" s="101">
        <f>B25/B8</f>
        <v>1.1671438009249064E-2</v>
      </c>
      <c r="C26" s="101">
        <f t="shared" ref="C26:G26" si="6">C25/C8</f>
        <v>5.1891891891891889E-3</v>
      </c>
      <c r="D26" s="101">
        <f t="shared" si="6"/>
        <v>7.16403162055336E-3</v>
      </c>
      <c r="E26" s="101">
        <f t="shared" si="6"/>
        <v>7.4147305981216013E-3</v>
      </c>
      <c r="F26" s="101">
        <f t="shared" si="6"/>
        <v>5.5232558139534883E-3</v>
      </c>
      <c r="G26" s="101">
        <f t="shared" si="6"/>
        <v>4.0345821325648411E-3</v>
      </c>
      <c r="H26" s="41">
        <v>6.0000000000000001E-3</v>
      </c>
      <c r="I26" s="41">
        <v>8.9999999999999993E-3</v>
      </c>
      <c r="J26" s="101">
        <f>J25/J8</f>
        <v>4.2452029206996094E-3</v>
      </c>
      <c r="K26" s="73">
        <v>7.0000000000000001E-3</v>
      </c>
    </row>
    <row r="27" spans="1:11">
      <c r="A27" s="324" t="s">
        <v>13</v>
      </c>
      <c r="B27">
        <v>751</v>
      </c>
      <c r="C27">
        <v>245</v>
      </c>
      <c r="D27">
        <v>181</v>
      </c>
      <c r="E27">
        <v>404</v>
      </c>
      <c r="F27">
        <v>277</v>
      </c>
      <c r="G27">
        <v>818</v>
      </c>
      <c r="H27">
        <v>402</v>
      </c>
      <c r="I27">
        <v>594</v>
      </c>
      <c r="J27">
        <v>309</v>
      </c>
      <c r="K27" s="74">
        <v>3966</v>
      </c>
    </row>
    <row r="28" spans="1:11" s="41" customFormat="1">
      <c r="A28" s="324"/>
      <c r="B28" s="101">
        <f>B27/B8</f>
        <v>0.16538207443294428</v>
      </c>
      <c r="C28" s="101">
        <f t="shared" ref="C28:G28" si="7">C27/C8</f>
        <v>5.2972972972972973E-2</v>
      </c>
      <c r="D28" s="101">
        <f t="shared" si="7"/>
        <v>4.4713438735177864E-2</v>
      </c>
      <c r="E28" s="101">
        <f t="shared" si="7"/>
        <v>6.6567803592025049E-2</v>
      </c>
      <c r="F28" s="101">
        <f t="shared" si="7"/>
        <v>8.052325581395349E-2</v>
      </c>
      <c r="G28" s="101">
        <f t="shared" si="7"/>
        <v>0.15715658021133525</v>
      </c>
      <c r="H28" s="41">
        <v>0.17599999999999999</v>
      </c>
      <c r="I28" s="41">
        <v>0.2</v>
      </c>
      <c r="J28" s="101">
        <f>J27/J8</f>
        <v>5.247070809984717E-2</v>
      </c>
      <c r="K28" s="73">
        <v>0.10199999999999999</v>
      </c>
    </row>
    <row r="29" spans="1:11" s="41" customFormat="1" ht="30">
      <c r="A29" s="56" t="s">
        <v>24</v>
      </c>
      <c r="B29" s="57">
        <f t="shared" ref="B29:G29" si="8">1-B13</f>
        <v>0.53578506936798065</v>
      </c>
      <c r="C29" s="57">
        <f t="shared" si="8"/>
        <v>0.3656216216216216</v>
      </c>
      <c r="D29" s="57">
        <f t="shared" si="8"/>
        <v>0.53952569169960474</v>
      </c>
      <c r="E29" s="57">
        <f t="shared" si="8"/>
        <v>0.46861097380128525</v>
      </c>
      <c r="F29" s="57">
        <f t="shared" si="8"/>
        <v>0.42238372093023258</v>
      </c>
      <c r="G29" s="57">
        <f t="shared" si="8"/>
        <v>0.58751200768491829</v>
      </c>
      <c r="H29" s="57">
        <f t="shared" ref="H29:I29" si="9">1-H13</f>
        <v>0.58200000000000007</v>
      </c>
      <c r="I29" s="57">
        <f t="shared" si="9"/>
        <v>0.58000000000000007</v>
      </c>
      <c r="J29" s="57">
        <f>1-J13</f>
        <v>0.6155544235014434</v>
      </c>
      <c r="K29" s="60">
        <f>1-K13</f>
        <v>0.52</v>
      </c>
    </row>
    <row r="30" spans="1:11">
      <c r="A30" s="5" t="s">
        <v>54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</row>
    <row r="31" spans="1:11">
      <c r="A31" s="95" t="s">
        <v>16</v>
      </c>
      <c r="B31" s="81"/>
      <c r="C31" s="81"/>
      <c r="D31" s="81"/>
      <c r="E31" s="81"/>
      <c r="F31" s="81"/>
      <c r="G31" s="81"/>
      <c r="H31">
        <v>914</v>
      </c>
      <c r="I31" s="8">
        <v>1210</v>
      </c>
      <c r="J31" s="81"/>
      <c r="K31" s="70">
        <v>17491</v>
      </c>
    </row>
    <row r="32" spans="1:11">
      <c r="A32" s="95" t="s">
        <v>17</v>
      </c>
      <c r="B32" s="81"/>
      <c r="C32" s="81"/>
      <c r="D32" s="81"/>
      <c r="E32" s="81"/>
      <c r="F32" s="81"/>
      <c r="G32" s="81"/>
      <c r="H32">
        <v>885</v>
      </c>
      <c r="I32">
        <v>1146</v>
      </c>
      <c r="J32" s="81"/>
      <c r="K32" s="70">
        <v>16779</v>
      </c>
    </row>
    <row r="33" spans="1:11">
      <c r="A33" s="95" t="s">
        <v>18</v>
      </c>
      <c r="B33" s="81"/>
      <c r="C33" s="81"/>
      <c r="D33" s="81"/>
      <c r="E33" s="81"/>
      <c r="F33" s="81"/>
      <c r="G33" s="81"/>
      <c r="H33" s="41">
        <v>0.45</v>
      </c>
      <c r="I33" s="41">
        <v>0.374</v>
      </c>
      <c r="J33" s="81"/>
      <c r="K33" s="73">
        <v>0.54300000000000004</v>
      </c>
    </row>
    <row r="34" spans="1:11">
      <c r="A34" s="95" t="s">
        <v>19</v>
      </c>
      <c r="B34" s="81"/>
      <c r="C34" s="81"/>
      <c r="D34" s="81"/>
      <c r="E34" s="81"/>
      <c r="F34" s="81"/>
      <c r="G34" s="81"/>
      <c r="H34" s="41">
        <v>0.55000000000000004</v>
      </c>
      <c r="I34" s="41">
        <v>0.626</v>
      </c>
      <c r="J34" s="81"/>
      <c r="K34" s="73">
        <v>0.45700000000000002</v>
      </c>
    </row>
    <row r="35" spans="1:11">
      <c r="A35" s="95" t="s">
        <v>20</v>
      </c>
      <c r="B35" s="81"/>
      <c r="C35" s="81"/>
      <c r="D35" s="81"/>
      <c r="E35" s="81"/>
      <c r="F35" s="81"/>
      <c r="G35" s="81"/>
      <c r="H35" s="41">
        <v>3.2000000000000001E-2</v>
      </c>
      <c r="I35" s="41">
        <v>5.2999999999999999E-2</v>
      </c>
      <c r="J35" s="81"/>
      <c r="K35" s="73">
        <v>4.1000000000000002E-2</v>
      </c>
    </row>
    <row r="36" spans="1:11">
      <c r="A36" s="96" t="s">
        <v>23</v>
      </c>
      <c r="B36" s="81"/>
      <c r="C36" s="81"/>
      <c r="D36" s="81"/>
      <c r="E36" s="81"/>
      <c r="F36" s="81"/>
      <c r="G36" s="81"/>
      <c r="H36" s="70">
        <v>14</v>
      </c>
      <c r="I36" s="70">
        <v>33</v>
      </c>
      <c r="J36" s="81"/>
      <c r="K36" s="70">
        <v>333</v>
      </c>
    </row>
    <row r="37" spans="1:11">
      <c r="A37" s="95" t="s">
        <v>80</v>
      </c>
      <c r="B37" s="81"/>
      <c r="C37" s="81"/>
      <c r="D37" s="81"/>
      <c r="E37" s="81"/>
      <c r="F37" s="81"/>
      <c r="G37" s="81"/>
      <c r="H37" s="70"/>
      <c r="I37" s="70"/>
      <c r="J37" s="81"/>
      <c r="K37" s="70"/>
    </row>
    <row r="38" spans="1:11">
      <c r="A38" s="95" t="s">
        <v>22</v>
      </c>
      <c r="B38" s="81"/>
      <c r="C38" s="81"/>
      <c r="D38" s="81"/>
      <c r="E38" s="81"/>
      <c r="F38" s="81"/>
      <c r="G38" s="81"/>
      <c r="H38" s="70">
        <v>0</v>
      </c>
      <c r="I38" s="70">
        <v>2</v>
      </c>
      <c r="J38" s="81"/>
      <c r="K38" s="70">
        <v>65</v>
      </c>
    </row>
    <row r="39" spans="1:11" ht="30">
      <c r="A39" s="95" t="s">
        <v>21</v>
      </c>
      <c r="B39" s="81"/>
      <c r="C39" s="81"/>
      <c r="D39" s="81"/>
      <c r="E39" s="81"/>
      <c r="F39" s="81"/>
      <c r="G39" s="81"/>
      <c r="H39" s="70">
        <v>5</v>
      </c>
      <c r="I39" s="70">
        <v>4</v>
      </c>
      <c r="J39" s="81"/>
      <c r="K39" s="70">
        <v>62</v>
      </c>
    </row>
    <row r="40" spans="1:11">
      <c r="A40" s="5" t="s">
        <v>81</v>
      </c>
      <c r="B40" s="78"/>
      <c r="C40" s="78"/>
      <c r="D40" s="78"/>
      <c r="E40" s="78"/>
      <c r="F40" s="78"/>
      <c r="G40" s="78"/>
      <c r="H40" s="38"/>
      <c r="I40" s="38"/>
      <c r="J40" s="78"/>
      <c r="K40" s="38">
        <v>4.7E-2</v>
      </c>
    </row>
    <row r="41" spans="1:11" ht="30">
      <c r="A41" s="5" t="s">
        <v>83</v>
      </c>
      <c r="B41" s="78"/>
      <c r="C41" s="78"/>
      <c r="D41" s="78"/>
      <c r="E41" s="78"/>
      <c r="F41" s="78"/>
      <c r="G41" s="78"/>
      <c r="H41" s="252" t="s">
        <v>106</v>
      </c>
      <c r="I41" s="78"/>
      <c r="J41" s="78"/>
      <c r="K41" s="78"/>
    </row>
    <row r="42" spans="1:11">
      <c r="A42" s="95" t="s">
        <v>55</v>
      </c>
      <c r="B42" s="81"/>
      <c r="C42" s="81"/>
      <c r="D42" s="81"/>
      <c r="E42" s="81"/>
      <c r="F42" s="81"/>
      <c r="G42" s="81"/>
      <c r="H42" s="8">
        <v>1346</v>
      </c>
      <c r="I42" s="8">
        <v>1714</v>
      </c>
      <c r="J42" s="81"/>
      <c r="K42" s="233">
        <v>22636</v>
      </c>
    </row>
    <row r="43" spans="1:11">
      <c r="A43" s="95" t="s">
        <v>56</v>
      </c>
      <c r="B43" s="81"/>
      <c r="C43" s="81"/>
      <c r="D43" s="81"/>
      <c r="E43" s="81"/>
      <c r="F43" s="81"/>
      <c r="G43" s="81"/>
      <c r="H43" s="41">
        <v>8.5999999999999993E-2</v>
      </c>
      <c r="I43" s="41">
        <v>0.08</v>
      </c>
      <c r="J43" s="81"/>
      <c r="K43" s="249">
        <v>0.06</v>
      </c>
    </row>
    <row r="44" spans="1:11">
      <c r="A44" s="95" t="s">
        <v>68</v>
      </c>
      <c r="B44" s="81"/>
      <c r="C44" s="81"/>
      <c r="D44" s="81"/>
      <c r="E44" s="81"/>
      <c r="F44" s="81"/>
      <c r="G44" s="81"/>
      <c r="H44" s="70">
        <v>824</v>
      </c>
      <c r="I44" s="70">
        <v>1180</v>
      </c>
      <c r="J44" s="81"/>
      <c r="K44" s="233">
        <v>16605</v>
      </c>
    </row>
    <row r="45" spans="1:11">
      <c r="A45" s="95" t="s">
        <v>57</v>
      </c>
      <c r="B45" s="288">
        <v>84482</v>
      </c>
      <c r="C45" s="288">
        <v>80698</v>
      </c>
      <c r="D45" s="288">
        <v>95342</v>
      </c>
      <c r="E45" s="288">
        <v>102816</v>
      </c>
      <c r="F45" s="288">
        <v>128370</v>
      </c>
      <c r="G45" s="288">
        <v>62326</v>
      </c>
      <c r="H45" s="108">
        <v>78750</v>
      </c>
      <c r="I45" s="108">
        <v>54128</v>
      </c>
      <c r="J45" s="288">
        <v>70295</v>
      </c>
      <c r="K45" s="233">
        <v>77333</v>
      </c>
    </row>
    <row r="46" spans="1:11" ht="45">
      <c r="A46" s="95" t="s">
        <v>62</v>
      </c>
      <c r="B46" s="41">
        <v>8.0000000000000002E-3</v>
      </c>
      <c r="C46" s="41">
        <v>8.0000000000000002E-3</v>
      </c>
      <c r="D46" s="41">
        <v>0</v>
      </c>
      <c r="E46" s="41">
        <v>1.9E-2</v>
      </c>
      <c r="F46" s="41">
        <v>0</v>
      </c>
      <c r="G46" s="41">
        <v>3.9E-2</v>
      </c>
      <c r="H46" s="73">
        <v>4.2000000000000003E-2</v>
      </c>
      <c r="I46" s="73">
        <v>4.4999999999999998E-2</v>
      </c>
      <c r="J46" s="41">
        <v>8.9999999999999993E-3</v>
      </c>
      <c r="K46" s="249">
        <v>1.4E-2</v>
      </c>
    </row>
    <row r="47" spans="1:11" ht="45">
      <c r="A47" s="96" t="s">
        <v>59</v>
      </c>
      <c r="B47" s="41">
        <v>5.5E-2</v>
      </c>
      <c r="C47" s="41">
        <v>7.1999999999999995E-2</v>
      </c>
      <c r="D47" s="41">
        <v>4.4999999999999998E-2</v>
      </c>
      <c r="E47" s="41">
        <v>3.1E-2</v>
      </c>
      <c r="F47" s="41">
        <v>2.8000000000000001E-2</v>
      </c>
      <c r="G47" s="41">
        <v>0.115</v>
      </c>
      <c r="H47" s="73">
        <v>7.9000000000000001E-2</v>
      </c>
      <c r="I47" s="41">
        <v>0.16500000000000001</v>
      </c>
      <c r="J47" s="41">
        <v>9.5000000000000001E-2</v>
      </c>
      <c r="K47" s="73">
        <v>7.0999999999999994E-2</v>
      </c>
    </row>
    <row r="48" spans="1:11" ht="30">
      <c r="A48" s="5" t="s">
        <v>85</v>
      </c>
      <c r="B48" s="78"/>
      <c r="C48" s="78"/>
      <c r="D48" s="78"/>
      <c r="E48" s="78"/>
      <c r="F48" s="78"/>
      <c r="G48" s="78"/>
      <c r="J48" s="78"/>
      <c r="K48" s="81"/>
    </row>
    <row r="49" spans="1:11">
      <c r="A49" t="s">
        <v>86</v>
      </c>
      <c r="K49" s="223">
        <v>20705</v>
      </c>
    </row>
    <row r="50" spans="1:11">
      <c r="A50" t="s">
        <v>87</v>
      </c>
      <c r="K50" s="42">
        <v>131</v>
      </c>
    </row>
    <row r="51" spans="1:11">
      <c r="A51" t="s">
        <v>88</v>
      </c>
      <c r="K51" s="42">
        <v>701</v>
      </c>
    </row>
    <row r="52" spans="1:11">
      <c r="A52" t="s">
        <v>89</v>
      </c>
      <c r="K52" s="8">
        <v>1316</v>
      </c>
    </row>
    <row r="53" spans="1:11">
      <c r="A53" t="s">
        <v>90</v>
      </c>
      <c r="K53" s="42">
        <v>322</v>
      </c>
    </row>
    <row r="54" spans="1:11">
      <c r="A54" t="s">
        <v>91</v>
      </c>
      <c r="K54" s="8">
        <v>1654</v>
      </c>
    </row>
    <row r="55" spans="1:11">
      <c r="A55" t="s">
        <v>92</v>
      </c>
      <c r="K55" s="42">
        <v>386</v>
      </c>
    </row>
    <row r="56" spans="1:11">
      <c r="A56" t="s">
        <v>93</v>
      </c>
      <c r="K56" s="8">
        <v>1911</v>
      </c>
    </row>
    <row r="57" spans="1:11">
      <c r="A57" t="s">
        <v>94</v>
      </c>
      <c r="K57" s="8">
        <v>1547</v>
      </c>
    </row>
    <row r="58" spans="1:11">
      <c r="A58" t="s">
        <v>95</v>
      </c>
      <c r="K58" s="8">
        <v>3993</v>
      </c>
    </row>
    <row r="59" spans="1:11">
      <c r="A59" t="s">
        <v>96</v>
      </c>
      <c r="K59" s="8">
        <v>5213</v>
      </c>
    </row>
    <row r="60" spans="1:11">
      <c r="A60" t="s">
        <v>97</v>
      </c>
      <c r="K60" s="8">
        <v>1975</v>
      </c>
    </row>
    <row r="61" spans="1:11">
      <c r="A61" t="s">
        <v>98</v>
      </c>
      <c r="K61" s="42">
        <v>965</v>
      </c>
    </row>
    <row r="62" spans="1:11">
      <c r="A62" t="s">
        <v>99</v>
      </c>
      <c r="K62" s="42">
        <v>591</v>
      </c>
    </row>
    <row r="64" spans="1:11">
      <c r="A64" s="5" t="s">
        <v>110</v>
      </c>
    </row>
    <row r="65" spans="1:11">
      <c r="A65" s="305" t="s">
        <v>112</v>
      </c>
      <c r="B65" s="8">
        <v>3875</v>
      </c>
      <c r="C65" s="8">
        <v>5106</v>
      </c>
      <c r="D65" s="8">
        <v>4453</v>
      </c>
      <c r="E65" s="8">
        <v>6130</v>
      </c>
      <c r="F65" s="8">
        <v>3501</v>
      </c>
      <c r="G65" s="8">
        <v>5324</v>
      </c>
      <c r="H65" s="8">
        <v>2223</v>
      </c>
      <c r="I65" s="8">
        <v>3125</v>
      </c>
      <c r="J65" s="8">
        <v>5534</v>
      </c>
      <c r="K65" s="8">
        <f>SUM(B65:I65)</f>
        <v>33737</v>
      </c>
    </row>
    <row r="66" spans="1:11">
      <c r="A66" t="s">
        <v>109</v>
      </c>
      <c r="B66" s="41">
        <v>0.86199999999999999</v>
      </c>
      <c r="C66" s="41">
        <v>0.78400000000000003</v>
      </c>
      <c r="D66" s="41">
        <v>0.86099999999999999</v>
      </c>
      <c r="E66" s="41">
        <v>0.78500000000000003</v>
      </c>
      <c r="F66" s="41">
        <v>0.74399999999999999</v>
      </c>
      <c r="G66" s="41">
        <v>0.79300000000000004</v>
      </c>
      <c r="H66" s="41">
        <v>0.80400000000000005</v>
      </c>
      <c r="I66" s="41">
        <v>0.80900000000000005</v>
      </c>
      <c r="J66" s="41">
        <v>0.83699999999999997</v>
      </c>
      <c r="K66" s="38">
        <f>((B66*B$65)+(C66*C$65)+(D66*D$65)+(E66*E$65)+(F66*F$65)+(G66*G$65)+(J66*J$65)+(H66*H$65)+(I66*I$65))/K$65</f>
        <v>0.94150303820730952</v>
      </c>
    </row>
    <row r="67" spans="1:11">
      <c r="A67" t="s">
        <v>108</v>
      </c>
      <c r="B67" s="41">
        <f>1-B66</f>
        <v>0.13800000000000001</v>
      </c>
      <c r="C67" s="41">
        <f t="shared" ref="C67:I67" si="10">1-C66</f>
        <v>0.21599999999999997</v>
      </c>
      <c r="D67" s="41">
        <f t="shared" si="10"/>
        <v>0.13900000000000001</v>
      </c>
      <c r="E67" s="41">
        <f t="shared" si="10"/>
        <v>0.21499999999999997</v>
      </c>
      <c r="F67" s="41">
        <f t="shared" si="10"/>
        <v>0.25600000000000001</v>
      </c>
      <c r="G67" s="41">
        <f t="shared" si="10"/>
        <v>0.20699999999999996</v>
      </c>
      <c r="H67" s="41">
        <f t="shared" si="10"/>
        <v>0.19599999999999995</v>
      </c>
      <c r="I67" s="41">
        <f t="shared" si="10"/>
        <v>0.19099999999999995</v>
      </c>
      <c r="J67" s="41">
        <f>1-J66</f>
        <v>0.16300000000000003</v>
      </c>
      <c r="K67" s="38">
        <f>((B67*B$65)+(C67*C$65)+(D67*D$65)+(E67*E$65)+(F67*F$65)+(G67*G$65)+(J67*J$65)+(H67*H$65)+(I67*I$65))/K$65</f>
        <v>0.222530515457806</v>
      </c>
    </row>
    <row r="68" spans="1:11">
      <c r="A68" t="s">
        <v>111</v>
      </c>
      <c r="B68" s="41">
        <v>5.1999999999999998E-2</v>
      </c>
      <c r="C68" s="41">
        <v>5.6000000000000001E-2</v>
      </c>
      <c r="D68" s="41">
        <v>5.5E-2</v>
      </c>
      <c r="E68" s="41">
        <v>3.1E-2</v>
      </c>
      <c r="F68" s="41">
        <v>7.3999999999999996E-2</v>
      </c>
      <c r="G68" s="41">
        <v>5.0999999999999997E-2</v>
      </c>
      <c r="H68" s="41">
        <v>4.2999999999999997E-2</v>
      </c>
      <c r="I68" s="41">
        <v>6.2E-2</v>
      </c>
      <c r="J68" s="41">
        <v>4.5999999999999999E-2</v>
      </c>
      <c r="K68" s="38">
        <f>((B68*B$65)+(C68*C$65)+(D68*D$65)+(E68*E$65)+(F68*F$65)+(G68*G$65)+(J68*J$65)+(H68*H$65)+(I68*I$65))/K$65</f>
        <v>5.9189673059252448E-2</v>
      </c>
    </row>
  </sheetData>
  <mergeCells count="9">
    <mergeCell ref="A23:A24"/>
    <mergeCell ref="A25:A26"/>
    <mergeCell ref="A27:A28"/>
    <mergeCell ref="A10:A11"/>
    <mergeCell ref="A12:A13"/>
    <mergeCell ref="A14:A15"/>
    <mergeCell ref="A17:A18"/>
    <mergeCell ref="A19:A20"/>
    <mergeCell ref="A21:A2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pane ySplit="5" topLeftCell="A45" activePane="bottomLeft" state="frozen"/>
      <selection pane="bottomLeft" activeCell="D62" sqref="D62"/>
    </sheetView>
  </sheetViews>
  <sheetFormatPr defaultRowHeight="15"/>
  <cols>
    <col min="1" max="1" width="37.42578125" customWidth="1"/>
    <col min="2" max="2" width="11.5703125" bestFit="1" customWidth="1"/>
  </cols>
  <sheetData>
    <row r="1" spans="1:2">
      <c r="A1" s="15" t="s">
        <v>38</v>
      </c>
    </row>
    <row r="3" spans="1:2">
      <c r="A3" s="15" t="s">
        <v>27</v>
      </c>
      <c r="B3" s="15">
        <v>7029.01</v>
      </c>
    </row>
    <row r="5" spans="1:2">
      <c r="A5" s="5" t="s">
        <v>9</v>
      </c>
      <c r="B5" s="13" t="s">
        <v>26</v>
      </c>
    </row>
    <row r="6" spans="1:2">
      <c r="A6" s="7">
        <v>1990</v>
      </c>
      <c r="B6" t="s">
        <v>67</v>
      </c>
    </row>
    <row r="7" spans="1:2">
      <c r="A7" s="95" t="s">
        <v>48</v>
      </c>
      <c r="B7" s="8">
        <v>8176</v>
      </c>
    </row>
    <row r="8" spans="1:2">
      <c r="A8" s="95" t="s">
        <v>47</v>
      </c>
      <c r="B8" s="8">
        <v>8866</v>
      </c>
    </row>
    <row r="9" spans="1:2">
      <c r="A9" s="5" t="s">
        <v>52</v>
      </c>
      <c r="B9" s="5"/>
    </row>
    <row r="10" spans="1:2">
      <c r="A10" s="324" t="s">
        <v>51</v>
      </c>
      <c r="B10">
        <v>686</v>
      </c>
    </row>
    <row r="11" spans="1:2">
      <c r="A11" s="324"/>
      <c r="B11" s="101">
        <v>7.6999999999999999E-2</v>
      </c>
    </row>
    <row r="12" spans="1:2">
      <c r="A12" s="324" t="s">
        <v>49</v>
      </c>
      <c r="B12">
        <v>6624</v>
      </c>
    </row>
    <row r="13" spans="1:2" s="41" customFormat="1">
      <c r="A13" s="324"/>
      <c r="B13" s="101">
        <v>0.747</v>
      </c>
    </row>
    <row r="14" spans="1:2">
      <c r="A14" s="324" t="s">
        <v>50</v>
      </c>
      <c r="B14">
        <v>453</v>
      </c>
    </row>
    <row r="15" spans="1:2" s="41" customFormat="1">
      <c r="A15" s="324"/>
      <c r="B15" s="101">
        <v>5.0999999999999997E-2</v>
      </c>
    </row>
    <row r="16" spans="1:2" ht="30">
      <c r="A16" s="9" t="s">
        <v>61</v>
      </c>
      <c r="B16" s="14"/>
    </row>
    <row r="17" spans="1:2" s="41" customFormat="1">
      <c r="A17" s="324" t="s">
        <v>11</v>
      </c>
      <c r="B17">
        <v>7408</v>
      </c>
    </row>
    <row r="18" spans="1:2">
      <c r="A18" s="324"/>
      <c r="B18" s="101">
        <v>0.83599999999999997</v>
      </c>
    </row>
    <row r="19" spans="1:2">
      <c r="A19" s="324" t="s">
        <v>12</v>
      </c>
      <c r="B19">
        <v>592</v>
      </c>
    </row>
    <row r="20" spans="1:2" s="41" customFormat="1">
      <c r="A20" s="324"/>
      <c r="B20" s="101">
        <v>6.7000000000000004E-2</v>
      </c>
    </row>
    <row r="21" spans="1:2">
      <c r="A21" s="324" t="s">
        <v>25</v>
      </c>
      <c r="B21">
        <v>117</v>
      </c>
    </row>
    <row r="22" spans="1:2" s="41" customFormat="1">
      <c r="A22" s="324"/>
      <c r="B22" s="101">
        <v>1.2999999999999999E-2</v>
      </c>
    </row>
    <row r="23" spans="1:2">
      <c r="A23" s="324" t="s">
        <v>14</v>
      </c>
      <c r="B23">
        <v>935</v>
      </c>
    </row>
    <row r="24" spans="1:2" s="41" customFormat="1">
      <c r="A24" s="324"/>
      <c r="B24" s="101">
        <v>0.105</v>
      </c>
    </row>
    <row r="25" spans="1:2">
      <c r="A25" s="324" t="s">
        <v>15</v>
      </c>
      <c r="B25">
        <v>25</v>
      </c>
    </row>
    <row r="26" spans="1:2" s="41" customFormat="1">
      <c r="A26" s="324"/>
      <c r="B26" s="101">
        <v>3.0000000000000001E-3</v>
      </c>
    </row>
    <row r="27" spans="1:2" ht="30" customHeight="1">
      <c r="A27" s="324" t="s">
        <v>13</v>
      </c>
      <c r="B27">
        <v>210</v>
      </c>
    </row>
    <row r="28" spans="1:2" s="41" customFormat="1">
      <c r="A28" s="324"/>
      <c r="B28" s="101">
        <v>2.4E-2</v>
      </c>
    </row>
    <row r="29" spans="1:2" ht="30">
      <c r="A29" s="56" t="s">
        <v>24</v>
      </c>
      <c r="B29" s="57">
        <f>1-B13</f>
        <v>0.253</v>
      </c>
    </row>
    <row r="30" spans="1:2" s="43" customFormat="1">
      <c r="A30" s="5" t="s">
        <v>54</v>
      </c>
      <c r="B30" s="13"/>
    </row>
    <row r="31" spans="1:2">
      <c r="A31" s="95" t="s">
        <v>16</v>
      </c>
      <c r="B31" s="8">
        <v>6742</v>
      </c>
    </row>
    <row r="32" spans="1:2">
      <c r="A32" s="95" t="s">
        <v>17</v>
      </c>
      <c r="B32" s="8">
        <v>5600</v>
      </c>
    </row>
    <row r="33" spans="1:4">
      <c r="A33" s="95" t="s">
        <v>18</v>
      </c>
      <c r="B33" s="41">
        <v>0.115</v>
      </c>
    </row>
    <row r="34" spans="1:4">
      <c r="A34" s="95" t="s">
        <v>19</v>
      </c>
      <c r="B34" s="41">
        <v>0.88500000000000001</v>
      </c>
    </row>
    <row r="35" spans="1:4">
      <c r="A35" s="95" t="s">
        <v>20</v>
      </c>
      <c r="B35" s="41">
        <v>0.16900000000000001</v>
      </c>
    </row>
    <row r="36" spans="1:4">
      <c r="A36" s="96" t="s">
        <v>23</v>
      </c>
      <c r="B36" s="8">
        <v>638</v>
      </c>
    </row>
    <row r="37" spans="1:4">
      <c r="A37" s="95" t="s">
        <v>22</v>
      </c>
      <c r="B37" s="8">
        <v>3</v>
      </c>
    </row>
    <row r="38" spans="1:4" ht="30">
      <c r="A38" s="95" t="s">
        <v>21</v>
      </c>
      <c r="B38" s="8">
        <v>432</v>
      </c>
    </row>
    <row r="39" spans="1:4">
      <c r="A39" s="5" t="s">
        <v>81</v>
      </c>
      <c r="B39" s="38">
        <v>0.16</v>
      </c>
    </row>
    <row r="40" spans="1:4" ht="30">
      <c r="A40" s="5" t="s">
        <v>83</v>
      </c>
      <c r="B40" s="13"/>
    </row>
    <row r="41" spans="1:4">
      <c r="A41" s="95" t="s">
        <v>55</v>
      </c>
      <c r="B41" s="246">
        <v>6092</v>
      </c>
      <c r="C41" s="247"/>
      <c r="D41" s="248"/>
    </row>
    <row r="42" spans="1:4">
      <c r="A42" s="95" t="s">
        <v>56</v>
      </c>
      <c r="B42" s="249">
        <v>5.5E-2</v>
      </c>
    </row>
    <row r="43" spans="1:4">
      <c r="A43" s="95" t="s">
        <v>68</v>
      </c>
      <c r="B43" s="246">
        <v>5421</v>
      </c>
      <c r="C43" s="247"/>
      <c r="D43" s="248"/>
    </row>
    <row r="44" spans="1:4">
      <c r="A44" s="95" t="s">
        <v>57</v>
      </c>
      <c r="B44" s="246">
        <v>95248</v>
      </c>
      <c r="C44" s="247"/>
      <c r="D44" s="248"/>
    </row>
    <row r="45" spans="1:4" ht="30">
      <c r="A45" s="95" t="s">
        <v>62</v>
      </c>
      <c r="B45" s="249">
        <v>2.5999999999999999E-2</v>
      </c>
    </row>
    <row r="46" spans="1:4" ht="45">
      <c r="A46" s="96" t="s">
        <v>59</v>
      </c>
      <c r="B46" s="249">
        <v>9.9000000000000005E-2</v>
      </c>
    </row>
    <row r="47" spans="1:4" ht="30">
      <c r="A47" s="5" t="s">
        <v>85</v>
      </c>
    </row>
    <row r="48" spans="1:4">
      <c r="A48" t="s">
        <v>86</v>
      </c>
      <c r="B48" s="8">
        <v>5648</v>
      </c>
    </row>
    <row r="49" spans="1:2">
      <c r="A49" t="s">
        <v>87</v>
      </c>
      <c r="B49" s="42">
        <v>41</v>
      </c>
    </row>
    <row r="50" spans="1:2">
      <c r="A50" t="s">
        <v>88</v>
      </c>
      <c r="B50" s="42">
        <v>215</v>
      </c>
    </row>
    <row r="51" spans="1:2">
      <c r="A51" t="s">
        <v>89</v>
      </c>
      <c r="B51" s="42">
        <v>258</v>
      </c>
    </row>
    <row r="52" spans="1:2">
      <c r="A52" t="s">
        <v>90</v>
      </c>
      <c r="B52" s="42">
        <v>213</v>
      </c>
    </row>
    <row r="53" spans="1:2">
      <c r="A53" t="s">
        <v>91</v>
      </c>
      <c r="B53" s="42">
        <v>530</v>
      </c>
    </row>
    <row r="54" spans="1:2">
      <c r="A54" t="s">
        <v>92</v>
      </c>
      <c r="B54" s="42">
        <v>116</v>
      </c>
    </row>
    <row r="55" spans="1:2">
      <c r="A55" t="s">
        <v>93</v>
      </c>
      <c r="B55" s="42">
        <v>473</v>
      </c>
    </row>
    <row r="56" spans="1:2">
      <c r="A56" t="s">
        <v>94</v>
      </c>
      <c r="B56" s="42">
        <v>909</v>
      </c>
    </row>
    <row r="57" spans="1:2">
      <c r="A57" t="s">
        <v>95</v>
      </c>
      <c r="B57" s="8">
        <v>1152</v>
      </c>
    </row>
    <row r="58" spans="1:2">
      <c r="A58" t="s">
        <v>96</v>
      </c>
      <c r="B58" s="42">
        <v>963</v>
      </c>
    </row>
    <row r="59" spans="1:2">
      <c r="A59" t="s">
        <v>97</v>
      </c>
      <c r="B59" s="42">
        <v>400</v>
      </c>
    </row>
    <row r="60" spans="1:2">
      <c r="A60" t="s">
        <v>98</v>
      </c>
      <c r="B60" s="42">
        <v>197</v>
      </c>
    </row>
    <row r="61" spans="1:2">
      <c r="A61" t="s">
        <v>99</v>
      </c>
      <c r="B61" s="42">
        <v>181</v>
      </c>
    </row>
    <row r="63" spans="1:2">
      <c r="A63" s="5" t="s">
        <v>110</v>
      </c>
    </row>
    <row r="64" spans="1:2">
      <c r="A64" s="305" t="s">
        <v>112</v>
      </c>
      <c r="B64" s="8">
        <v>8866</v>
      </c>
    </row>
    <row r="65" spans="1:2">
      <c r="A65" t="s">
        <v>109</v>
      </c>
      <c r="B65" s="41">
        <v>0.90900000000000003</v>
      </c>
    </row>
    <row r="66" spans="1:2">
      <c r="A66" t="s">
        <v>108</v>
      </c>
      <c r="B66" s="41">
        <f>1-B65</f>
        <v>9.099999999999997E-2</v>
      </c>
    </row>
    <row r="67" spans="1:2">
      <c r="A67" t="s">
        <v>111</v>
      </c>
      <c r="B67" s="41">
        <v>2.8000000000000001E-2</v>
      </c>
    </row>
  </sheetData>
  <mergeCells count="9">
    <mergeCell ref="A10:A11"/>
    <mergeCell ref="A17:A18"/>
    <mergeCell ref="A25:A26"/>
    <mergeCell ref="A27:A28"/>
    <mergeCell ref="A12:A13"/>
    <mergeCell ref="A14:A15"/>
    <mergeCell ref="A19:A20"/>
    <mergeCell ref="A21:A22"/>
    <mergeCell ref="A23:A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U63"/>
  <sheetViews>
    <sheetView topLeftCell="A34" workbookViewId="0">
      <selection activeCell="H53" sqref="H53:H63"/>
    </sheetView>
  </sheetViews>
  <sheetFormatPr defaultRowHeight="15"/>
  <cols>
    <col min="11" max="11" width="11.140625" bestFit="1" customWidth="1"/>
    <col min="14" max="14" width="12" bestFit="1" customWidth="1"/>
  </cols>
  <sheetData>
    <row r="13" spans="9:21" ht="15.75" thickBot="1"/>
    <row r="14" spans="9:21" ht="15.75" thickBot="1">
      <c r="J14" s="218">
        <v>2000</v>
      </c>
      <c r="K14" s="218">
        <v>2010</v>
      </c>
      <c r="L14" s="218">
        <v>2020</v>
      </c>
      <c r="M14" s="218">
        <v>2035</v>
      </c>
      <c r="N14" s="219">
        <v>2040</v>
      </c>
    </row>
    <row r="15" spans="9:21" ht="16.5" thickTop="1" thickBot="1">
      <c r="I15" s="207" t="s">
        <v>30</v>
      </c>
      <c r="J15" s="208">
        <v>9519338</v>
      </c>
      <c r="K15" s="208">
        <v>9818605</v>
      </c>
      <c r="L15" s="208">
        <v>10325102</v>
      </c>
      <c r="M15" s="208">
        <v>11148679</v>
      </c>
      <c r="N15" s="209">
        <v>11517421</v>
      </c>
    </row>
    <row r="16" spans="9:21" ht="15.75" thickBot="1">
      <c r="I16" s="210" t="s">
        <v>76</v>
      </c>
      <c r="J16" s="211" t="s">
        <v>77</v>
      </c>
      <c r="K16" s="220">
        <f>((K15/J15)^(1/10))-1</f>
        <v>3.100170286825854E-3</v>
      </c>
      <c r="L16" s="220">
        <f>((L15/K15)^(1/10))-1</f>
        <v>5.0425674125154085E-3</v>
      </c>
      <c r="M16" s="220">
        <f>((M15/L15)^(1/15))-1</f>
        <v>5.1293099534437392E-3</v>
      </c>
      <c r="N16" s="220">
        <f>((N15/M15)^(1/5))-1</f>
        <v>6.5291713366366633E-3</v>
      </c>
      <c r="S16" s="224">
        <v>5.9</v>
      </c>
      <c r="T16" s="225">
        <v>6.4</v>
      </c>
      <c r="U16" s="101">
        <f>T16/S16</f>
        <v>1.0847457627118644</v>
      </c>
    </row>
    <row r="17" spans="4:21" ht="15.75" thickBot="1">
      <c r="I17" s="212" t="s">
        <v>78</v>
      </c>
      <c r="J17" s="213">
        <v>3694820</v>
      </c>
      <c r="K17" s="213">
        <v>3792621</v>
      </c>
      <c r="L17" s="213">
        <v>4016714</v>
      </c>
      <c r="M17" s="213">
        <v>4443439</v>
      </c>
      <c r="N17" s="214">
        <v>4610468</v>
      </c>
      <c r="S17" s="226">
        <v>6.8</v>
      </c>
      <c r="T17" s="227">
        <v>7.1</v>
      </c>
      <c r="U17" s="101">
        <f t="shared" ref="U17:U28" si="0">T17/S17</f>
        <v>1.0441176470588236</v>
      </c>
    </row>
    <row r="18" spans="4:21" ht="15.75" thickBot="1">
      <c r="I18" s="210" t="s">
        <v>76</v>
      </c>
      <c r="J18" s="211" t="s">
        <v>77</v>
      </c>
      <c r="K18" s="220">
        <f>((K17/J17)^(1/10))-1</f>
        <v>2.6159654894317708E-3</v>
      </c>
      <c r="L18" s="220">
        <f>((L17/K17)^(1/10))-1</f>
        <v>5.7571911529405995E-3</v>
      </c>
      <c r="M18" s="220">
        <f>((M17/L17)^(1/15))-1</f>
        <v>6.753668570937732E-3</v>
      </c>
      <c r="N18" s="220">
        <f>((N17/M17)^(1/5))-1</f>
        <v>7.4074492391935642E-3</v>
      </c>
      <c r="S18" s="228"/>
      <c r="T18" s="227"/>
      <c r="U18" s="101" t="e">
        <f t="shared" si="0"/>
        <v>#DIV/0!</v>
      </c>
    </row>
    <row r="19" spans="4:21" ht="15.75" thickBot="1">
      <c r="I19" s="212" t="s">
        <v>2</v>
      </c>
      <c r="J19" s="213">
        <v>38816</v>
      </c>
      <c r="K19" s="213">
        <v>38883</v>
      </c>
      <c r="L19" s="213">
        <v>39452</v>
      </c>
      <c r="M19" s="213">
        <v>40292</v>
      </c>
      <c r="N19" s="214">
        <v>40687</v>
      </c>
      <c r="S19" s="226">
        <v>6.6</v>
      </c>
      <c r="T19" s="227">
        <v>6.1</v>
      </c>
      <c r="U19" s="101">
        <f t="shared" si="0"/>
        <v>0.9242424242424242</v>
      </c>
    </row>
    <row r="20" spans="4:21" ht="15.75" thickBot="1">
      <c r="I20" s="210" t="s">
        <v>76</v>
      </c>
      <c r="J20" s="211" t="s">
        <v>77</v>
      </c>
      <c r="K20" s="220">
        <f>((K19/J19)^(1/10))-1</f>
        <v>1.72475306926545E-4</v>
      </c>
      <c r="L20" s="220">
        <f>((L19/K19)^(1/10))-1</f>
        <v>1.4538163661153014E-3</v>
      </c>
      <c r="M20" s="220">
        <f>((M19/L19)^(1/15))-1</f>
        <v>1.4055331697446771E-3</v>
      </c>
      <c r="N20" s="220">
        <f>((N19/M19)^(1/5))-1</f>
        <v>1.9530433147838533E-3</v>
      </c>
      <c r="S20" s="226">
        <v>6</v>
      </c>
      <c r="T20" s="227">
        <v>7.5</v>
      </c>
      <c r="U20" s="101">
        <f t="shared" si="0"/>
        <v>1.25</v>
      </c>
    </row>
    <row r="21" spans="4:21" ht="15.75" thickBot="1">
      <c r="I21" s="212" t="s">
        <v>71</v>
      </c>
      <c r="J21" s="213">
        <v>8176</v>
      </c>
      <c r="K21" s="213">
        <v>8866</v>
      </c>
      <c r="L21" s="215" t="s">
        <v>77</v>
      </c>
      <c r="M21" s="215" t="s">
        <v>77</v>
      </c>
      <c r="N21" s="216" t="s">
        <v>77</v>
      </c>
      <c r="S21" s="226">
        <v>6.2</v>
      </c>
      <c r="T21" s="227">
        <v>4.5999999999999996</v>
      </c>
      <c r="U21" s="101">
        <f t="shared" si="0"/>
        <v>0.74193548387096764</v>
      </c>
    </row>
    <row r="22" spans="4:21" ht="15.75" thickBot="1">
      <c r="I22" s="210" t="s">
        <v>76</v>
      </c>
      <c r="J22" s="211" t="s">
        <v>77</v>
      </c>
      <c r="K22" s="220">
        <f>((K21/J21)^(1/10))-1</f>
        <v>8.1349808788813149E-3</v>
      </c>
      <c r="L22" s="220"/>
      <c r="M22" s="220"/>
      <c r="N22" s="220"/>
      <c r="S22" s="226">
        <v>4.5999999999999996</v>
      </c>
      <c r="T22" s="227">
        <v>4.5</v>
      </c>
      <c r="U22" s="101">
        <f t="shared" si="0"/>
        <v>0.97826086956521752</v>
      </c>
    </row>
    <row r="23" spans="4:21" ht="15.75" thickBot="1">
      <c r="I23" s="217"/>
      <c r="S23" s="226">
        <v>11.9</v>
      </c>
      <c r="T23" s="227">
        <v>13.9</v>
      </c>
      <c r="U23" s="101">
        <f t="shared" si="0"/>
        <v>1.1680672268907564</v>
      </c>
    </row>
    <row r="24" spans="4:21" ht="15.75" thickBot="1">
      <c r="S24" s="226">
        <v>9.3000000000000007</v>
      </c>
      <c r="T24" s="227">
        <v>5.4</v>
      </c>
      <c r="U24" s="101">
        <f t="shared" si="0"/>
        <v>0.58064516129032262</v>
      </c>
    </row>
    <row r="25" spans="4:21">
      <c r="S25" s="329">
        <v>4.0999999999999996</v>
      </c>
      <c r="T25" s="329">
        <v>4.7</v>
      </c>
      <c r="U25" s="101">
        <f>T25/S25</f>
        <v>1.1463414634146343</v>
      </c>
    </row>
    <row r="26" spans="4:21" ht="15.75" thickBot="1">
      <c r="S26" s="330"/>
      <c r="T26" s="330"/>
      <c r="U26" s="101"/>
    </row>
    <row r="27" spans="4:21" ht="15.75" thickBot="1">
      <c r="S27" s="226">
        <v>16.899999999999999</v>
      </c>
      <c r="T27" s="227">
        <v>16</v>
      </c>
      <c r="U27" s="101">
        <f t="shared" si="0"/>
        <v>0.94674556213017758</v>
      </c>
    </row>
    <row r="28" spans="4:21" ht="15.75" thickBot="1">
      <c r="D28" s="221">
        <v>9073</v>
      </c>
      <c r="S28" s="229">
        <v>7.9</v>
      </c>
      <c r="T28" s="230">
        <v>7.6</v>
      </c>
      <c r="U28" s="101">
        <f t="shared" si="0"/>
        <v>0.96202531645569611</v>
      </c>
    </row>
    <row r="29" spans="4:21" ht="15.75" thickBot="1">
      <c r="D29" s="222">
        <v>4918</v>
      </c>
    </row>
    <row r="30" spans="4:21" ht="15.75" thickBot="1">
      <c r="D30" s="222">
        <v>12177</v>
      </c>
    </row>
    <row r="31" spans="4:21" ht="15.75" thickBot="1">
      <c r="D31" s="222">
        <v>18041</v>
      </c>
    </row>
    <row r="32" spans="4:21" ht="15.75" thickBot="1">
      <c r="D32" s="222">
        <v>21568</v>
      </c>
    </row>
    <row r="33" spans="4:4" ht="15.75" thickBot="1">
      <c r="D33" s="222">
        <v>16912</v>
      </c>
    </row>
    <row r="34" spans="4:4" ht="15.75" thickBot="1">
      <c r="D34" s="222">
        <v>17491</v>
      </c>
    </row>
    <row r="35" spans="4:4" ht="15.75" thickBot="1">
      <c r="D35" s="222">
        <v>6742</v>
      </c>
    </row>
    <row r="37" spans="4:4">
      <c r="D37" s="8">
        <f>SUM(D28:D35)</f>
        <v>106922</v>
      </c>
    </row>
    <row r="49" spans="4:18">
      <c r="D49" t="s">
        <v>102</v>
      </c>
      <c r="E49">
        <v>49497</v>
      </c>
      <c r="F49">
        <v>88602.691894363787</v>
      </c>
      <c r="G49">
        <v>69095.028052805283</v>
      </c>
      <c r="H49">
        <v>71585.803557483727</v>
      </c>
      <c r="I49">
        <v>72548.95886859842</v>
      </c>
      <c r="J49">
        <v>87430.619462324874</v>
      </c>
      <c r="K49">
        <v>84876.651408987047</v>
      </c>
      <c r="L49">
        <v>77333</v>
      </c>
      <c r="M49">
        <v>95248</v>
      </c>
      <c r="N49">
        <v>80372.842564657418</v>
      </c>
    </row>
    <row r="51" spans="4:18">
      <c r="D51" t="s">
        <v>102</v>
      </c>
      <c r="H51" t="s">
        <v>0</v>
      </c>
      <c r="I51" t="s">
        <v>1</v>
      </c>
      <c r="J51" t="s">
        <v>3</v>
      </c>
      <c r="K51" t="s">
        <v>4</v>
      </c>
      <c r="L51" t="s">
        <v>5</v>
      </c>
      <c r="M51" t="s">
        <v>6</v>
      </c>
      <c r="N51" t="s">
        <v>7</v>
      </c>
      <c r="O51" t="s">
        <v>8</v>
      </c>
      <c r="P51" t="s">
        <v>2</v>
      </c>
      <c r="Q51" t="s">
        <v>71</v>
      </c>
      <c r="R51" t="s">
        <v>79</v>
      </c>
    </row>
    <row r="52" spans="4:18">
      <c r="D52">
        <v>49497</v>
      </c>
    </row>
    <row r="53" spans="4:18">
      <c r="D53">
        <v>88602.691894363787</v>
      </c>
      <c r="H53" t="s">
        <v>0</v>
      </c>
    </row>
    <row r="54" spans="4:18">
      <c r="D54">
        <v>69095.028052805283</v>
      </c>
      <c r="H54" t="s">
        <v>1</v>
      </c>
    </row>
    <row r="55" spans="4:18">
      <c r="D55">
        <v>71585.803557483727</v>
      </c>
      <c r="H55" t="s">
        <v>3</v>
      </c>
    </row>
    <row r="56" spans="4:18">
      <c r="D56">
        <v>72548.95886859842</v>
      </c>
      <c r="H56" t="s">
        <v>4</v>
      </c>
    </row>
    <row r="57" spans="4:18">
      <c r="D57">
        <v>87430.619462324874</v>
      </c>
      <c r="H57" t="s">
        <v>5</v>
      </c>
    </row>
    <row r="58" spans="4:18">
      <c r="D58">
        <v>84876.651408987047</v>
      </c>
      <c r="H58" t="s">
        <v>6</v>
      </c>
    </row>
    <row r="59" spans="4:18">
      <c r="D59">
        <v>77333</v>
      </c>
      <c r="H59" t="s">
        <v>7</v>
      </c>
    </row>
    <row r="60" spans="4:18">
      <c r="D60">
        <v>95248</v>
      </c>
      <c r="H60" t="s">
        <v>8</v>
      </c>
    </row>
    <row r="61" spans="4:18">
      <c r="D61">
        <v>80372.842564657418</v>
      </c>
      <c r="H61" t="s">
        <v>2</v>
      </c>
    </row>
    <row r="62" spans="4:18">
      <c r="H62" t="s">
        <v>71</v>
      </c>
    </row>
    <row r="63" spans="4:18">
      <c r="H63" t="s">
        <v>79</v>
      </c>
    </row>
  </sheetData>
  <mergeCells count="2">
    <mergeCell ref="S25:S26"/>
    <mergeCell ref="T25:T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zoomScaleNormal="100" workbookViewId="0">
      <pane ySplit="5" topLeftCell="A41" activePane="bottomLeft" state="frozen"/>
      <selection pane="bottomLeft" activeCell="B64" sqref="B64:B67"/>
    </sheetView>
  </sheetViews>
  <sheetFormatPr defaultRowHeight="15"/>
  <cols>
    <col min="1" max="1" width="42.140625" customWidth="1"/>
    <col min="2" max="2" width="11.5703125" style="2" bestFit="1" customWidth="1"/>
  </cols>
  <sheetData>
    <row r="1" spans="1:3">
      <c r="A1" s="15" t="s">
        <v>30</v>
      </c>
    </row>
    <row r="3" spans="1:3">
      <c r="A3" s="15" t="s">
        <v>31</v>
      </c>
      <c r="B3" s="31" t="s">
        <v>0</v>
      </c>
    </row>
    <row r="4" spans="1:3">
      <c r="B4" s="31"/>
    </row>
    <row r="5" spans="1:3" s="36" customFormat="1">
      <c r="A5" s="5" t="s">
        <v>9</v>
      </c>
      <c r="B5" s="36" t="s">
        <v>32</v>
      </c>
    </row>
    <row r="6" spans="1:3">
      <c r="A6" s="7">
        <v>1990</v>
      </c>
    </row>
    <row r="7" spans="1:3">
      <c r="A7" s="10" t="s">
        <v>48</v>
      </c>
      <c r="B7" s="19">
        <v>9519338</v>
      </c>
    </row>
    <row r="8" spans="1:3">
      <c r="A8" s="10" t="s">
        <v>47</v>
      </c>
      <c r="B8" s="19">
        <v>9818605</v>
      </c>
      <c r="C8" s="8"/>
    </row>
    <row r="9" spans="1:3" s="36" customFormat="1">
      <c r="A9" s="5" t="s">
        <v>52</v>
      </c>
      <c r="B9" s="62"/>
    </row>
    <row r="10" spans="1:3">
      <c r="A10" s="324" t="s">
        <v>51</v>
      </c>
      <c r="B10" s="20">
        <v>4687889</v>
      </c>
    </row>
    <row r="11" spans="1:3">
      <c r="A11" s="324"/>
      <c r="B11" s="22">
        <v>0.47699999999999998</v>
      </c>
      <c r="C11" s="16"/>
    </row>
    <row r="12" spans="1:3">
      <c r="A12" s="324" t="s">
        <v>49</v>
      </c>
      <c r="B12" s="20">
        <v>2728321</v>
      </c>
      <c r="C12" s="20"/>
    </row>
    <row r="13" spans="1:3">
      <c r="A13" s="324"/>
      <c r="B13" s="83">
        <v>0.27800000000000002</v>
      </c>
      <c r="C13" s="41"/>
    </row>
    <row r="14" spans="1:3">
      <c r="A14" s="324" t="s">
        <v>50</v>
      </c>
      <c r="B14" s="17">
        <v>815086</v>
      </c>
    </row>
    <row r="15" spans="1:3">
      <c r="A15" s="324"/>
      <c r="B15" s="18">
        <v>8.3000000000000004E-2</v>
      </c>
      <c r="C15" s="16"/>
    </row>
    <row r="16" spans="1:3" s="36" customFormat="1" ht="30">
      <c r="A16" s="9" t="s">
        <v>53</v>
      </c>
      <c r="B16" s="62"/>
    </row>
    <row r="17" spans="1:3">
      <c r="A17" s="324" t="s">
        <v>11</v>
      </c>
      <c r="B17" s="21">
        <v>5292966</v>
      </c>
      <c r="C17" s="8"/>
    </row>
    <row r="18" spans="1:3" s="16" customFormat="1">
      <c r="A18" s="324"/>
      <c r="B18" s="44">
        <v>0.53900000000000003</v>
      </c>
    </row>
    <row r="19" spans="1:3">
      <c r="A19" s="324" t="s">
        <v>12</v>
      </c>
      <c r="B19" s="20">
        <v>948337</v>
      </c>
    </row>
    <row r="20" spans="1:3" s="16" customFormat="1">
      <c r="A20" s="324"/>
      <c r="B20" s="22">
        <v>9.7000000000000003E-2</v>
      </c>
    </row>
    <row r="21" spans="1:3">
      <c r="A21" s="324" t="s">
        <v>25</v>
      </c>
      <c r="B21" s="20">
        <v>140764</v>
      </c>
    </row>
    <row r="22" spans="1:3" s="16" customFormat="1">
      <c r="A22" s="324"/>
      <c r="B22" s="22">
        <v>1.4E-2</v>
      </c>
    </row>
    <row r="23" spans="1:3">
      <c r="A23" s="324" t="s">
        <v>14</v>
      </c>
      <c r="B23" s="20">
        <v>1497960</v>
      </c>
    </row>
    <row r="24" spans="1:3">
      <c r="A24" s="324"/>
      <c r="B24" s="22">
        <v>0.153</v>
      </c>
      <c r="C24" s="16"/>
    </row>
    <row r="25" spans="1:3" ht="30" customHeight="1">
      <c r="A25" s="324" t="s">
        <v>15</v>
      </c>
      <c r="B25" s="20">
        <v>54169</v>
      </c>
    </row>
    <row r="26" spans="1:3" s="16" customFormat="1">
      <c r="A26" s="324"/>
      <c r="B26" s="22">
        <v>6.0000000000000001E-3</v>
      </c>
    </row>
    <row r="27" spans="1:3">
      <c r="A27" s="324" t="s">
        <v>13</v>
      </c>
      <c r="B27" s="20">
        <v>2356448</v>
      </c>
    </row>
    <row r="28" spans="1:3">
      <c r="A28" s="324"/>
      <c r="B28" s="22">
        <v>0.24</v>
      </c>
      <c r="C28" s="16"/>
    </row>
    <row r="29" spans="1:3" ht="30">
      <c r="A29" s="56" t="s">
        <v>24</v>
      </c>
      <c r="B29" s="57">
        <f>1-B13</f>
        <v>0.72199999999999998</v>
      </c>
      <c r="C29" s="16"/>
    </row>
    <row r="30" spans="1:3" s="36" customFormat="1">
      <c r="A30" s="5" t="s">
        <v>54</v>
      </c>
      <c r="B30" s="62"/>
    </row>
    <row r="31" spans="1:3">
      <c r="A31" s="10" t="s">
        <v>16</v>
      </c>
      <c r="B31" s="19">
        <v>3445076</v>
      </c>
      <c r="C31" s="8"/>
    </row>
    <row r="32" spans="1:3">
      <c r="A32" s="10" t="s">
        <v>17</v>
      </c>
      <c r="B32" s="19">
        <v>3241204</v>
      </c>
      <c r="C32" s="8"/>
    </row>
    <row r="33" spans="1:4">
      <c r="A33" s="10" t="s">
        <v>18</v>
      </c>
      <c r="B33" s="12">
        <v>0.47699999999999998</v>
      </c>
      <c r="C33" s="16"/>
    </row>
    <row r="34" spans="1:4">
      <c r="A34" s="10" t="s">
        <v>19</v>
      </c>
      <c r="B34" s="12">
        <v>0.52300000000000002</v>
      </c>
      <c r="C34" s="16"/>
    </row>
    <row r="35" spans="1:4">
      <c r="A35" s="10" t="s">
        <v>20</v>
      </c>
      <c r="B35" s="12">
        <v>5.8999999999999997E-2</v>
      </c>
      <c r="C35" s="16"/>
    </row>
    <row r="36" spans="1:4">
      <c r="A36" s="11" t="s">
        <v>23</v>
      </c>
      <c r="B36" s="19">
        <v>104960</v>
      </c>
    </row>
    <row r="37" spans="1:4">
      <c r="A37" s="10" t="s">
        <v>22</v>
      </c>
      <c r="B37" s="19">
        <v>26808</v>
      </c>
    </row>
    <row r="38" spans="1:4" ht="30">
      <c r="A38" s="10" t="s">
        <v>21</v>
      </c>
      <c r="B38" s="19">
        <v>19099</v>
      </c>
    </row>
    <row r="39" spans="1:4">
      <c r="A39" s="5" t="s">
        <v>81</v>
      </c>
      <c r="B39" s="12">
        <v>6.4000000000000001E-2</v>
      </c>
    </row>
    <row r="40" spans="1:4" s="36" customFormat="1">
      <c r="A40" s="5" t="s">
        <v>83</v>
      </c>
    </row>
    <row r="41" spans="1:4">
      <c r="A41" s="10" t="s">
        <v>55</v>
      </c>
      <c r="B41" s="19" t="s">
        <v>84</v>
      </c>
      <c r="C41" s="8"/>
    </row>
    <row r="42" spans="1:4">
      <c r="A42" s="10" t="s">
        <v>56</v>
      </c>
      <c r="B42" s="25" t="s">
        <v>100</v>
      </c>
    </row>
    <row r="43" spans="1:4">
      <c r="A43" s="95" t="s">
        <v>68</v>
      </c>
      <c r="B43" s="246">
        <v>3230383</v>
      </c>
      <c r="C43" s="247"/>
      <c r="D43" s="248"/>
    </row>
    <row r="44" spans="1:4">
      <c r="A44" s="10" t="s">
        <v>57</v>
      </c>
      <c r="B44" s="84" t="s">
        <v>102</v>
      </c>
    </row>
    <row r="45" spans="1:4" ht="30">
      <c r="A45" s="10" t="s">
        <v>62</v>
      </c>
      <c r="B45" s="85" t="s">
        <v>101</v>
      </c>
    </row>
    <row r="46" spans="1:4" ht="30">
      <c r="A46" s="11" t="s">
        <v>59</v>
      </c>
      <c r="B46" s="231" t="s">
        <v>103</v>
      </c>
      <c r="C46" s="16"/>
    </row>
    <row r="47" spans="1:4" ht="30">
      <c r="A47" s="5" t="s">
        <v>85</v>
      </c>
      <c r="B47" s="23"/>
    </row>
    <row r="48" spans="1:4">
      <c r="A48" t="s">
        <v>86</v>
      </c>
      <c r="B48" s="6">
        <v>4489974</v>
      </c>
    </row>
    <row r="49" spans="1:4">
      <c r="A49" t="s">
        <v>87</v>
      </c>
      <c r="B49" s="6">
        <v>22433</v>
      </c>
    </row>
    <row r="50" spans="1:4">
      <c r="A50" t="s">
        <v>88</v>
      </c>
      <c r="B50" s="6">
        <v>255359</v>
      </c>
    </row>
    <row r="51" spans="1:4">
      <c r="A51" t="s">
        <v>89</v>
      </c>
      <c r="B51" s="6">
        <v>483592</v>
      </c>
    </row>
    <row r="52" spans="1:4">
      <c r="A52" t="s">
        <v>90</v>
      </c>
      <c r="B52" s="6">
        <v>162995</v>
      </c>
    </row>
    <row r="53" spans="1:4">
      <c r="A53" t="s">
        <v>91</v>
      </c>
      <c r="B53" s="6">
        <v>478076</v>
      </c>
    </row>
    <row r="54" spans="1:4">
      <c r="A54" t="s">
        <v>92</v>
      </c>
      <c r="B54" s="6">
        <v>235944</v>
      </c>
    </row>
    <row r="55" spans="1:4">
      <c r="A55" t="s">
        <v>93</v>
      </c>
      <c r="B55" s="6">
        <v>195741</v>
      </c>
    </row>
    <row r="56" spans="1:4">
      <c r="A56" t="s">
        <v>94</v>
      </c>
      <c r="B56" s="6">
        <v>286163</v>
      </c>
    </row>
    <row r="57" spans="1:4">
      <c r="A57" t="s">
        <v>95</v>
      </c>
      <c r="B57" s="6">
        <v>551858</v>
      </c>
    </row>
    <row r="58" spans="1:4">
      <c r="A58" t="s">
        <v>96</v>
      </c>
      <c r="B58" s="6">
        <v>930098</v>
      </c>
    </row>
    <row r="59" spans="1:4">
      <c r="A59" t="s">
        <v>97</v>
      </c>
      <c r="B59" s="6">
        <v>457287</v>
      </c>
    </row>
    <row r="60" spans="1:4">
      <c r="A60" t="s">
        <v>98</v>
      </c>
      <c r="B60" s="6">
        <v>278039</v>
      </c>
    </row>
    <row r="61" spans="1:4">
      <c r="A61" t="s">
        <v>99</v>
      </c>
      <c r="B61" s="6">
        <v>152389</v>
      </c>
    </row>
    <row r="63" spans="1:4">
      <c r="A63" s="5" t="s">
        <v>110</v>
      </c>
    </row>
    <row r="64" spans="1:4">
      <c r="A64" s="305" t="s">
        <v>112</v>
      </c>
      <c r="B64" s="6">
        <v>9893481</v>
      </c>
      <c r="C64" s="6"/>
      <c r="D64" s="6"/>
    </row>
    <row r="65" spans="1:4">
      <c r="A65" t="s">
        <v>109</v>
      </c>
      <c r="B65" s="38">
        <v>0.76</v>
      </c>
      <c r="C65" s="6"/>
      <c r="D65" s="6"/>
    </row>
    <row r="66" spans="1:4">
      <c r="A66" t="s">
        <v>108</v>
      </c>
      <c r="B66" s="38">
        <f>1-B65</f>
        <v>0.24</v>
      </c>
      <c r="C66" s="6"/>
      <c r="D66" s="6"/>
    </row>
    <row r="67" spans="1:4">
      <c r="A67" t="s">
        <v>111</v>
      </c>
      <c r="B67" s="38">
        <v>6.5000000000000002E-2</v>
      </c>
      <c r="C67" s="6"/>
      <c r="D67" s="6"/>
    </row>
  </sheetData>
  <mergeCells count="9">
    <mergeCell ref="A23:A24"/>
    <mergeCell ref="A25:A26"/>
    <mergeCell ref="A27:A28"/>
    <mergeCell ref="A10:A11"/>
    <mergeCell ref="A12:A13"/>
    <mergeCell ref="A14:A15"/>
    <mergeCell ref="A17:A18"/>
    <mergeCell ref="A19:A20"/>
    <mergeCell ref="A21:A2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zoomScaleNormal="100" workbookViewId="0">
      <pane ySplit="5" topLeftCell="A48" activePane="bottomLeft" state="frozen"/>
      <selection pane="bottomLeft" activeCell="C71" sqref="C71"/>
    </sheetView>
  </sheetViews>
  <sheetFormatPr defaultRowHeight="15"/>
  <cols>
    <col min="1" max="1" width="37.42578125" customWidth="1"/>
    <col min="2" max="2" width="11.5703125" style="2" bestFit="1" customWidth="1"/>
  </cols>
  <sheetData>
    <row r="1" spans="1:3">
      <c r="A1" s="15" t="s">
        <v>41</v>
      </c>
    </row>
    <row r="3" spans="1:3">
      <c r="A3" s="15" t="s">
        <v>31</v>
      </c>
      <c r="B3" s="31" t="s">
        <v>42</v>
      </c>
    </row>
    <row r="4" spans="1:3">
      <c r="B4" s="31"/>
    </row>
    <row r="5" spans="1:3" s="36" customFormat="1">
      <c r="A5" s="5" t="s">
        <v>9</v>
      </c>
      <c r="B5" s="36" t="s">
        <v>60</v>
      </c>
    </row>
    <row r="6" spans="1:3">
      <c r="A6" s="7">
        <v>1990</v>
      </c>
    </row>
    <row r="7" spans="1:3">
      <c r="A7" s="10" t="s">
        <v>48</v>
      </c>
      <c r="B7" s="19">
        <v>3694820</v>
      </c>
    </row>
    <row r="8" spans="1:3">
      <c r="A8" s="10" t="s">
        <v>47</v>
      </c>
      <c r="B8" s="19">
        <v>3792621</v>
      </c>
      <c r="C8" s="8"/>
    </row>
    <row r="9" spans="1:3" s="36" customFormat="1">
      <c r="A9" s="5" t="s">
        <v>52</v>
      </c>
      <c r="B9" s="62"/>
    </row>
    <row r="10" spans="1:3">
      <c r="A10" s="324" t="s">
        <v>51</v>
      </c>
      <c r="B10" s="20">
        <v>1838822</v>
      </c>
    </row>
    <row r="11" spans="1:3">
      <c r="A11" s="324"/>
      <c r="B11" s="22">
        <v>0.48499999999999999</v>
      </c>
      <c r="C11" s="16"/>
    </row>
    <row r="12" spans="1:3">
      <c r="A12" s="324" t="s">
        <v>49</v>
      </c>
      <c r="B12" s="20">
        <v>1086908</v>
      </c>
      <c r="C12" s="20"/>
    </row>
    <row r="13" spans="1:3">
      <c r="A13" s="324"/>
      <c r="B13" s="83">
        <v>0.28699999999999998</v>
      </c>
      <c r="C13" s="41"/>
    </row>
    <row r="14" spans="1:3">
      <c r="A14" s="324" t="s">
        <v>50</v>
      </c>
      <c r="B14" s="17">
        <v>347380</v>
      </c>
    </row>
    <row r="15" spans="1:3">
      <c r="A15" s="324"/>
      <c r="B15" s="18">
        <v>9.1999999999999998E-2</v>
      </c>
      <c r="C15" s="16"/>
    </row>
    <row r="16" spans="1:3" s="36" customFormat="1" ht="30">
      <c r="A16" s="9" t="s">
        <v>61</v>
      </c>
      <c r="B16" s="62"/>
    </row>
    <row r="17" spans="1:3">
      <c r="A17" s="324" t="s">
        <v>11</v>
      </c>
      <c r="B17" s="21">
        <v>2031586</v>
      </c>
      <c r="C17" s="8"/>
    </row>
    <row r="18" spans="1:3" s="16" customFormat="1">
      <c r="A18" s="324"/>
      <c r="B18" s="44">
        <v>0.53600000000000003</v>
      </c>
    </row>
    <row r="19" spans="1:3">
      <c r="A19" s="324" t="s">
        <v>12</v>
      </c>
      <c r="B19" s="20">
        <v>402448</v>
      </c>
    </row>
    <row r="20" spans="1:3" s="16" customFormat="1">
      <c r="A20" s="324"/>
      <c r="B20" s="22">
        <v>0.106</v>
      </c>
    </row>
    <row r="21" spans="1:3">
      <c r="A21" s="324" t="s">
        <v>25</v>
      </c>
      <c r="B21" s="20">
        <v>54236</v>
      </c>
    </row>
    <row r="22" spans="1:3" s="16" customFormat="1">
      <c r="A22" s="324"/>
      <c r="B22" s="22">
        <v>1.4E-2</v>
      </c>
    </row>
    <row r="23" spans="1:3">
      <c r="A23" s="324" t="s">
        <v>14</v>
      </c>
      <c r="B23" s="20">
        <v>483585</v>
      </c>
    </row>
    <row r="24" spans="1:3">
      <c r="A24" s="324"/>
      <c r="B24" s="22">
        <v>0.128</v>
      </c>
      <c r="C24" s="16"/>
    </row>
    <row r="25" spans="1:3" ht="30" customHeight="1">
      <c r="A25" s="324" t="s">
        <v>15</v>
      </c>
      <c r="B25" s="20">
        <v>15031</v>
      </c>
    </row>
    <row r="26" spans="1:3" s="16" customFormat="1">
      <c r="A26" s="324"/>
      <c r="B26" s="22">
        <v>4.0000000000000001E-3</v>
      </c>
    </row>
    <row r="27" spans="1:3">
      <c r="A27" s="324" t="s">
        <v>13</v>
      </c>
      <c r="B27" s="20">
        <v>994308</v>
      </c>
    </row>
    <row r="28" spans="1:3">
      <c r="A28" s="324"/>
      <c r="B28" s="22">
        <v>0.26200000000000001</v>
      </c>
      <c r="C28" s="16"/>
    </row>
    <row r="29" spans="1:3" ht="30">
      <c r="A29" s="56" t="s">
        <v>24</v>
      </c>
      <c r="B29" s="57">
        <f>1-B13</f>
        <v>0.71300000000000008</v>
      </c>
      <c r="C29" s="16"/>
    </row>
    <row r="30" spans="1:3" s="36" customFormat="1">
      <c r="A30" s="5" t="s">
        <v>54</v>
      </c>
      <c r="B30" s="62"/>
    </row>
    <row r="31" spans="1:3">
      <c r="A31" s="10" t="s">
        <v>16</v>
      </c>
      <c r="B31" s="19">
        <v>1413995</v>
      </c>
      <c r="C31" s="8"/>
    </row>
    <row r="32" spans="1:3">
      <c r="A32" s="10" t="s">
        <v>17</v>
      </c>
      <c r="B32" s="19">
        <v>1318168</v>
      </c>
      <c r="C32" s="8"/>
    </row>
    <row r="33" spans="1:3">
      <c r="A33" s="10" t="s">
        <v>18</v>
      </c>
      <c r="B33" s="12">
        <v>0.38200000000000001</v>
      </c>
      <c r="C33" s="16"/>
    </row>
    <row r="34" spans="1:3">
      <c r="A34" s="10" t="s">
        <v>19</v>
      </c>
      <c r="B34" s="12">
        <v>0.61799999999999999</v>
      </c>
      <c r="C34" s="16"/>
    </row>
    <row r="35" spans="1:3">
      <c r="A35" s="10" t="s">
        <v>20</v>
      </c>
      <c r="B35" s="12">
        <v>6.8000000000000005E-2</v>
      </c>
      <c r="C35" s="16"/>
    </row>
    <row r="36" spans="1:3">
      <c r="A36" s="11" t="s">
        <v>23</v>
      </c>
      <c r="B36" s="19">
        <v>53309</v>
      </c>
    </row>
    <row r="37" spans="1:3">
      <c r="A37" s="10" t="s">
        <v>22</v>
      </c>
      <c r="B37" s="19">
        <v>10930</v>
      </c>
    </row>
    <row r="38" spans="1:3" ht="30">
      <c r="A38" s="10" t="s">
        <v>21</v>
      </c>
      <c r="B38" s="19">
        <v>7540</v>
      </c>
    </row>
    <row r="39" spans="1:3">
      <c r="A39" s="5" t="s">
        <v>81</v>
      </c>
      <c r="B39" s="12">
        <v>7.0999999999999994E-2</v>
      </c>
    </row>
    <row r="40" spans="1:3" s="36" customFormat="1" ht="30">
      <c r="A40" s="5" t="s">
        <v>83</v>
      </c>
    </row>
    <row r="41" spans="1:3">
      <c r="A41" s="10" t="s">
        <v>55</v>
      </c>
      <c r="B41" s="231" t="s">
        <v>104</v>
      </c>
      <c r="C41" s="8"/>
    </row>
    <row r="42" spans="1:3">
      <c r="A42" s="10" t="s">
        <v>56</v>
      </c>
      <c r="B42" s="249">
        <v>0.08</v>
      </c>
    </row>
    <row r="43" spans="1:3">
      <c r="A43" s="95" t="s">
        <v>68</v>
      </c>
      <c r="B43" s="250">
        <v>1320960</v>
      </c>
    </row>
    <row r="44" spans="1:3">
      <c r="A44" s="10" t="s">
        <v>57</v>
      </c>
      <c r="B44" s="233">
        <v>49497</v>
      </c>
    </row>
    <row r="45" spans="1:3" ht="30">
      <c r="A45" s="10" t="s">
        <v>62</v>
      </c>
      <c r="B45" s="249">
        <v>8.3000000000000004E-2</v>
      </c>
    </row>
    <row r="46" spans="1:3" ht="45">
      <c r="A46" s="11" t="s">
        <v>59</v>
      </c>
      <c r="B46" s="249">
        <v>0.22</v>
      </c>
      <c r="C46" s="16"/>
    </row>
    <row r="47" spans="1:3" ht="30">
      <c r="A47" s="5" t="s">
        <v>85</v>
      </c>
      <c r="B47" s="23"/>
    </row>
    <row r="48" spans="1:3">
      <c r="A48" t="s">
        <v>86</v>
      </c>
      <c r="B48" s="6">
        <v>1787083</v>
      </c>
    </row>
    <row r="49" spans="1:2">
      <c r="A49" t="s">
        <v>87</v>
      </c>
      <c r="B49" s="6">
        <v>8273</v>
      </c>
    </row>
    <row r="50" spans="1:2">
      <c r="A50" t="s">
        <v>88</v>
      </c>
      <c r="B50" s="6">
        <v>107969</v>
      </c>
    </row>
    <row r="51" spans="1:2">
      <c r="A51" t="s">
        <v>89</v>
      </c>
      <c r="B51" s="6">
        <v>163336</v>
      </c>
    </row>
    <row r="52" spans="1:2">
      <c r="A52" t="s">
        <v>90</v>
      </c>
      <c r="B52" s="6">
        <v>51433</v>
      </c>
    </row>
    <row r="53" spans="1:2">
      <c r="A53" t="s">
        <v>91</v>
      </c>
      <c r="B53" s="6">
        <v>184895</v>
      </c>
    </row>
    <row r="54" spans="1:2">
      <c r="A54" t="s">
        <v>92</v>
      </c>
      <c r="B54" s="6">
        <v>73396</v>
      </c>
    </row>
    <row r="55" spans="1:2">
      <c r="A55" t="s">
        <v>93</v>
      </c>
      <c r="B55" s="6">
        <v>103400</v>
      </c>
    </row>
    <row r="56" spans="1:2">
      <c r="A56" t="s">
        <v>94</v>
      </c>
      <c r="B56" s="6">
        <v>114028</v>
      </c>
    </row>
    <row r="57" spans="1:2">
      <c r="A57" t="s">
        <v>95</v>
      </c>
      <c r="B57" s="6">
        <v>243804</v>
      </c>
    </row>
    <row r="58" spans="1:2">
      <c r="A58" t="s">
        <v>96</v>
      </c>
      <c r="B58" s="6">
        <v>352970</v>
      </c>
    </row>
    <row r="59" spans="1:2">
      <c r="A59" t="s">
        <v>97</v>
      </c>
      <c r="B59" s="6">
        <v>211740</v>
      </c>
    </row>
    <row r="60" spans="1:2">
      <c r="A60" t="s">
        <v>98</v>
      </c>
      <c r="B60" s="6">
        <v>128454</v>
      </c>
    </row>
    <row r="61" spans="1:2">
      <c r="A61" t="s">
        <v>99</v>
      </c>
      <c r="B61" s="6">
        <v>43385</v>
      </c>
    </row>
    <row r="63" spans="1:2">
      <c r="A63" s="5" t="s">
        <v>110</v>
      </c>
    </row>
    <row r="64" spans="1:2">
      <c r="A64" s="305" t="s">
        <v>112</v>
      </c>
      <c r="B64" s="6">
        <v>3827261</v>
      </c>
    </row>
    <row r="65" spans="1:2">
      <c r="A65" t="s">
        <v>109</v>
      </c>
      <c r="B65" s="38">
        <v>0.77400000000000002</v>
      </c>
    </row>
    <row r="66" spans="1:2">
      <c r="A66" t="s">
        <v>108</v>
      </c>
      <c r="B66" s="38">
        <f>1-B65</f>
        <v>0.22599999999999998</v>
      </c>
    </row>
    <row r="67" spans="1:2">
      <c r="A67" t="s">
        <v>111</v>
      </c>
      <c r="B67" s="38">
        <v>6.6000000000000003E-2</v>
      </c>
    </row>
  </sheetData>
  <mergeCells count="9">
    <mergeCell ref="A23:A24"/>
    <mergeCell ref="A25:A26"/>
    <mergeCell ref="A27:A28"/>
    <mergeCell ref="A10:A11"/>
    <mergeCell ref="A12:A13"/>
    <mergeCell ref="A14:A15"/>
    <mergeCell ref="A17:A18"/>
    <mergeCell ref="A19:A20"/>
    <mergeCell ref="A21:A2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Normal="100" workbookViewId="0">
      <pane ySplit="5" topLeftCell="A49" activePane="bottomLeft" state="frozen"/>
      <selection pane="bottomLeft" activeCell="F65" sqref="F65"/>
    </sheetView>
  </sheetViews>
  <sheetFormatPr defaultRowHeight="15"/>
  <cols>
    <col min="1" max="1" width="37.42578125" customWidth="1"/>
    <col min="2" max="2" width="11.5703125" style="2" bestFit="1" customWidth="1"/>
    <col min="5" max="5" width="10" bestFit="1" customWidth="1"/>
    <col min="6" max="6" width="11.85546875" customWidth="1"/>
  </cols>
  <sheetData>
    <row r="1" spans="1:6">
      <c r="A1" s="15" t="s">
        <v>36</v>
      </c>
    </row>
    <row r="3" spans="1:6">
      <c r="A3" s="15" t="s">
        <v>31</v>
      </c>
      <c r="B3" s="31">
        <v>2766.01</v>
      </c>
      <c r="C3" s="31">
        <v>2766.03</v>
      </c>
      <c r="D3" s="91">
        <v>2766.04</v>
      </c>
      <c r="E3" s="94">
        <v>2781.02</v>
      </c>
      <c r="F3" s="93" t="s">
        <v>66</v>
      </c>
    </row>
    <row r="4" spans="1:6">
      <c r="B4" s="31"/>
    </row>
    <row r="5" spans="1:6" s="36" customFormat="1">
      <c r="A5" s="5" t="s">
        <v>9</v>
      </c>
      <c r="B5" s="5">
        <v>2766.01</v>
      </c>
      <c r="C5" s="5">
        <v>2766.03</v>
      </c>
      <c r="D5" s="5">
        <v>2766.04</v>
      </c>
      <c r="E5" s="5">
        <v>2781.02</v>
      </c>
      <c r="F5" s="5" t="s">
        <v>66</v>
      </c>
    </row>
    <row r="6" spans="1:6">
      <c r="A6" s="7">
        <v>1990</v>
      </c>
      <c r="B6" s="2" t="s">
        <v>67</v>
      </c>
    </row>
    <row r="7" spans="1:6">
      <c r="A7" s="95" t="s">
        <v>48</v>
      </c>
      <c r="B7" s="19" t="s">
        <v>67</v>
      </c>
    </row>
    <row r="8" spans="1:6">
      <c r="A8" s="95" t="s">
        <v>47</v>
      </c>
      <c r="B8" s="19">
        <v>3838</v>
      </c>
      <c r="C8" s="8">
        <v>5252</v>
      </c>
      <c r="D8" s="8">
        <v>3983</v>
      </c>
      <c r="E8" s="8">
        <v>3158</v>
      </c>
      <c r="F8" s="8">
        <f>SUM(B8:E8)</f>
        <v>16231</v>
      </c>
    </row>
    <row r="9" spans="1:6" s="36" customFormat="1">
      <c r="A9" s="5" t="s">
        <v>52</v>
      </c>
      <c r="B9" s="62"/>
    </row>
    <row r="10" spans="1:6">
      <c r="A10" s="324" t="s">
        <v>51</v>
      </c>
      <c r="B10" s="20">
        <v>450</v>
      </c>
      <c r="C10">
        <v>558</v>
      </c>
      <c r="D10">
        <v>591</v>
      </c>
      <c r="E10">
        <v>282</v>
      </c>
      <c r="F10" s="8">
        <f>SUM(B10:E10)</f>
        <v>1881</v>
      </c>
    </row>
    <row r="11" spans="1:6">
      <c r="A11" s="324"/>
      <c r="B11" s="22">
        <v>0.11700000000000001</v>
      </c>
      <c r="C11" s="22">
        <v>0.106</v>
      </c>
      <c r="D11" s="22">
        <v>0.14799999999999999</v>
      </c>
      <c r="E11" s="22">
        <v>8.8999999999999996E-2</v>
      </c>
      <c r="F11" s="22">
        <f>F10/F$8</f>
        <v>0.11588934754482164</v>
      </c>
    </row>
    <row r="12" spans="1:6">
      <c r="A12" s="324" t="s">
        <v>49</v>
      </c>
      <c r="B12" s="20">
        <v>2522</v>
      </c>
      <c r="C12" s="20">
        <v>3471</v>
      </c>
      <c r="D12">
        <v>2251</v>
      </c>
      <c r="E12">
        <v>2465</v>
      </c>
      <c r="F12" s="8">
        <f>SUM(B12:E12)</f>
        <v>10709</v>
      </c>
    </row>
    <row r="13" spans="1:6">
      <c r="A13" s="324"/>
      <c r="B13" s="83">
        <v>0.65700000000000003</v>
      </c>
      <c r="C13" s="41">
        <v>0.66100000000000003</v>
      </c>
      <c r="D13" s="41">
        <v>0.56499999999999995</v>
      </c>
      <c r="E13" s="41">
        <v>0.78100000000000003</v>
      </c>
      <c r="F13" s="22">
        <f>F12/F$8</f>
        <v>0.65978682767543595</v>
      </c>
    </row>
    <row r="14" spans="1:6">
      <c r="A14" s="324" t="s">
        <v>50</v>
      </c>
      <c r="B14" s="17">
        <v>187</v>
      </c>
      <c r="C14">
        <v>314</v>
      </c>
      <c r="D14">
        <v>374</v>
      </c>
      <c r="E14">
        <v>137</v>
      </c>
      <c r="F14" s="8">
        <f>SUM(B14:E14)</f>
        <v>1012</v>
      </c>
    </row>
    <row r="15" spans="1:6">
      <c r="A15" s="324"/>
      <c r="B15" s="18">
        <v>4.9000000000000002E-2</v>
      </c>
      <c r="C15" s="41">
        <v>0.06</v>
      </c>
      <c r="D15" s="41">
        <v>9.4E-2</v>
      </c>
      <c r="E15" s="41">
        <v>4.2999999999999997E-2</v>
      </c>
      <c r="F15" s="22">
        <f>F14/F$8</f>
        <v>6.2349824410079475E-2</v>
      </c>
    </row>
    <row r="16" spans="1:6" s="36" customFormat="1" ht="30">
      <c r="A16" s="9" t="s">
        <v>61</v>
      </c>
      <c r="B16" s="62"/>
    </row>
    <row r="17" spans="1:6">
      <c r="A17" s="324" t="s">
        <v>11</v>
      </c>
      <c r="B17" s="21">
        <v>2999</v>
      </c>
      <c r="C17" s="8">
        <v>4065</v>
      </c>
      <c r="D17">
        <v>2825</v>
      </c>
      <c r="E17">
        <v>2788</v>
      </c>
      <c r="F17" s="8">
        <f>SUM(B17:E17)</f>
        <v>12677</v>
      </c>
    </row>
    <row r="18" spans="1:6" s="16" customFormat="1">
      <c r="A18" s="324"/>
      <c r="B18" s="44">
        <v>0.78100000000000003</v>
      </c>
      <c r="C18" s="44">
        <v>0.77400000000000002</v>
      </c>
      <c r="D18" s="44">
        <v>0.70899999999999996</v>
      </c>
      <c r="E18" s="44">
        <v>0.88300000000000001</v>
      </c>
      <c r="F18" s="22">
        <f>F17/F$8</f>
        <v>0.78103628858357466</v>
      </c>
    </row>
    <row r="19" spans="1:6">
      <c r="A19" s="324" t="s">
        <v>12</v>
      </c>
      <c r="B19" s="20">
        <v>237</v>
      </c>
      <c r="C19">
        <v>432</v>
      </c>
      <c r="D19">
        <v>473</v>
      </c>
      <c r="E19">
        <v>167</v>
      </c>
      <c r="F19" s="8">
        <f>SUM(B19:E19)</f>
        <v>1309</v>
      </c>
    </row>
    <row r="20" spans="1:6" s="16" customFormat="1">
      <c r="A20" s="324"/>
      <c r="B20" s="22">
        <v>6.2E-2</v>
      </c>
      <c r="C20" s="22">
        <v>8.2000000000000003E-2</v>
      </c>
      <c r="D20" s="22">
        <v>0.11899999999999999</v>
      </c>
      <c r="E20" s="22">
        <v>5.2999999999999999E-2</v>
      </c>
      <c r="F20" s="22">
        <f>F19/F$8</f>
        <v>8.0648142443472362E-2</v>
      </c>
    </row>
    <row r="21" spans="1:6">
      <c r="A21" s="324" t="s">
        <v>25</v>
      </c>
      <c r="B21" s="20">
        <v>40</v>
      </c>
      <c r="C21">
        <v>51</v>
      </c>
      <c r="D21">
        <v>57</v>
      </c>
      <c r="E21">
        <v>29</v>
      </c>
      <c r="F21" s="8">
        <f>SUM(B21:E21)</f>
        <v>177</v>
      </c>
    </row>
    <row r="22" spans="1:6" s="16" customFormat="1">
      <c r="A22" s="324"/>
      <c r="B22" s="22">
        <v>0.01</v>
      </c>
      <c r="C22" s="22">
        <v>0.01</v>
      </c>
      <c r="D22" s="22">
        <v>1.4E-2</v>
      </c>
      <c r="E22" s="22">
        <v>8.9999999999999993E-3</v>
      </c>
      <c r="F22" s="22">
        <f>F21/F$8</f>
        <v>1.0905058221921015E-2</v>
      </c>
    </row>
    <row r="23" spans="1:6">
      <c r="A23" s="324" t="s">
        <v>14</v>
      </c>
      <c r="B23" s="20">
        <v>647</v>
      </c>
      <c r="C23">
        <v>792</v>
      </c>
      <c r="D23">
        <v>664</v>
      </c>
      <c r="E23">
        <v>224</v>
      </c>
      <c r="F23" s="8">
        <f>SUM(B23:E23)</f>
        <v>2327</v>
      </c>
    </row>
    <row r="24" spans="1:6">
      <c r="A24" s="324"/>
      <c r="B24" s="22">
        <v>0.16900000000000001</v>
      </c>
      <c r="C24" s="22">
        <v>0.151</v>
      </c>
      <c r="D24" s="22">
        <v>0.16700000000000001</v>
      </c>
      <c r="E24" s="22">
        <v>7.0999999999999994E-2</v>
      </c>
      <c r="F24" s="22">
        <f>F23/F$8</f>
        <v>0.14336762984412543</v>
      </c>
    </row>
    <row r="25" spans="1:6" ht="30" customHeight="1">
      <c r="A25" s="324" t="s">
        <v>15</v>
      </c>
      <c r="B25" s="20">
        <v>27</v>
      </c>
      <c r="C25">
        <v>43</v>
      </c>
      <c r="D25">
        <v>33</v>
      </c>
      <c r="E25">
        <v>13</v>
      </c>
      <c r="F25" s="8">
        <f>SUM(B25:E25)</f>
        <v>116</v>
      </c>
    </row>
    <row r="26" spans="1:6" s="16" customFormat="1">
      <c r="A26" s="324"/>
      <c r="B26" s="22">
        <v>7.0000000000000007E-2</v>
      </c>
      <c r="C26" s="22">
        <v>0.8</v>
      </c>
      <c r="D26" s="22">
        <v>8.0000000000000002E-3</v>
      </c>
      <c r="E26" s="22">
        <v>4.0000000000000001E-3</v>
      </c>
      <c r="F26" s="22">
        <f>F25/F$8</f>
        <v>7.1468178177561455E-3</v>
      </c>
    </row>
    <row r="27" spans="1:6">
      <c r="A27" s="324" t="s">
        <v>13</v>
      </c>
      <c r="B27" s="20">
        <v>129</v>
      </c>
      <c r="C27">
        <v>209</v>
      </c>
      <c r="D27">
        <v>204</v>
      </c>
      <c r="E27">
        <v>84</v>
      </c>
      <c r="F27" s="8">
        <f>SUM(B27:E27)</f>
        <v>626</v>
      </c>
    </row>
    <row r="28" spans="1:6">
      <c r="A28" s="324"/>
      <c r="B28" s="22">
        <v>3.4000000000000002E-2</v>
      </c>
      <c r="C28" s="22">
        <v>0.04</v>
      </c>
      <c r="D28" s="22">
        <v>5.0999999999999997E-2</v>
      </c>
      <c r="E28" s="22">
        <v>2.7E-2</v>
      </c>
      <c r="F28" s="22">
        <f>F27/F$8</f>
        <v>3.8568172016511616E-2</v>
      </c>
    </row>
    <row r="29" spans="1:6" ht="30">
      <c r="A29" s="56" t="s">
        <v>24</v>
      </c>
      <c r="B29" s="57">
        <f>1-B13</f>
        <v>0.34299999999999997</v>
      </c>
      <c r="C29" s="57">
        <f t="shared" ref="C29" si="0">1-C13</f>
        <v>0.33899999999999997</v>
      </c>
      <c r="D29" s="57">
        <f>1-D13</f>
        <v>0.43500000000000005</v>
      </c>
      <c r="E29" s="57">
        <f>1-E13</f>
        <v>0.21899999999999997</v>
      </c>
      <c r="F29" s="57">
        <f>1-F13</f>
        <v>0.34021317232456405</v>
      </c>
    </row>
    <row r="30" spans="1:6" s="36" customFormat="1">
      <c r="A30" s="5" t="s">
        <v>54</v>
      </c>
      <c r="B30" s="62"/>
    </row>
    <row r="31" spans="1:6">
      <c r="A31" s="95" t="s">
        <v>16</v>
      </c>
      <c r="B31" s="19">
        <v>1754</v>
      </c>
      <c r="C31" s="8">
        <v>3280</v>
      </c>
      <c r="D31">
        <v>2287</v>
      </c>
      <c r="E31">
        <v>1752</v>
      </c>
      <c r="F31" s="8">
        <f>SUM(B31:E31)</f>
        <v>9073</v>
      </c>
    </row>
    <row r="32" spans="1:6">
      <c r="A32" s="95" t="s">
        <v>17</v>
      </c>
      <c r="B32" s="19">
        <v>1683</v>
      </c>
      <c r="C32" s="8">
        <v>3128</v>
      </c>
      <c r="D32">
        <v>2071</v>
      </c>
      <c r="E32">
        <v>1595</v>
      </c>
      <c r="F32" s="8">
        <f>SUM(B32:E32)</f>
        <v>8477</v>
      </c>
    </row>
    <row r="33" spans="1:9">
      <c r="A33" s="95" t="s">
        <v>18</v>
      </c>
      <c r="B33" s="30">
        <v>0.6</v>
      </c>
      <c r="C33" s="41">
        <v>0.443</v>
      </c>
      <c r="D33" s="41">
        <v>0.35899999999999999</v>
      </c>
      <c r="E33" s="41">
        <v>0.42599999999999999</v>
      </c>
      <c r="F33" s="41">
        <f>((B33*B$32)+(C33*C$32)+(D33*D$32)+(E33*E$32))/F$32</f>
        <v>0.45044980535566825</v>
      </c>
    </row>
    <row r="34" spans="1:9">
      <c r="A34" s="95" t="s">
        <v>19</v>
      </c>
      <c r="B34" s="30">
        <v>0.4</v>
      </c>
      <c r="C34" s="41">
        <v>0.55700000000000005</v>
      </c>
      <c r="D34" s="41">
        <v>0.64100000000000001</v>
      </c>
      <c r="E34" s="41">
        <v>0.57399999999999995</v>
      </c>
      <c r="F34" s="41">
        <f>((B34*B$32)+(C34*C$32)+(D34*D$32)+(E34*E$32))/F$32</f>
        <v>0.54955019464433175</v>
      </c>
    </row>
    <row r="35" spans="1:9">
      <c r="A35" s="95" t="s">
        <v>20</v>
      </c>
      <c r="B35" s="30">
        <v>0.04</v>
      </c>
      <c r="C35" s="41">
        <v>4.5999999999999999E-2</v>
      </c>
      <c r="D35" s="41">
        <v>9.4E-2</v>
      </c>
      <c r="E35" s="41">
        <v>0.09</v>
      </c>
      <c r="F35" s="41">
        <f>1-(F32/F31)</f>
        <v>6.5689408134024019E-2</v>
      </c>
    </row>
    <row r="36" spans="1:9">
      <c r="A36" s="96" t="s">
        <v>23</v>
      </c>
      <c r="B36" s="19">
        <v>31</v>
      </c>
      <c r="C36" s="97">
        <v>87</v>
      </c>
      <c r="D36" s="97">
        <v>172</v>
      </c>
      <c r="E36" s="97">
        <v>70</v>
      </c>
      <c r="F36" s="97">
        <f>SUM(B36:E36)</f>
        <v>360</v>
      </c>
    </row>
    <row r="37" spans="1:9">
      <c r="A37" s="95" t="s">
        <v>22</v>
      </c>
      <c r="B37" s="19">
        <v>12</v>
      </c>
      <c r="C37" s="97">
        <v>12</v>
      </c>
      <c r="D37" s="97">
        <v>5</v>
      </c>
      <c r="E37" s="97">
        <v>13</v>
      </c>
      <c r="F37" s="97">
        <f t="shared" ref="F37:F43" si="1">SUM(B37:E37)</f>
        <v>42</v>
      </c>
    </row>
    <row r="38" spans="1:9" ht="30">
      <c r="A38" s="95" t="s">
        <v>21</v>
      </c>
      <c r="B38" s="19">
        <v>6</v>
      </c>
      <c r="C38" s="97">
        <v>32</v>
      </c>
      <c r="D38" s="97">
        <v>18</v>
      </c>
      <c r="E38" s="97">
        <v>44</v>
      </c>
      <c r="F38" s="97">
        <f t="shared" si="1"/>
        <v>100</v>
      </c>
    </row>
    <row r="39" spans="1:9">
      <c r="A39" s="5" t="s">
        <v>81</v>
      </c>
      <c r="B39" s="30">
        <v>8.2000000000000003E-2</v>
      </c>
      <c r="C39" s="30">
        <v>2.4E-2</v>
      </c>
      <c r="D39" s="30">
        <v>7.4999999999999997E-2</v>
      </c>
      <c r="E39" s="30">
        <v>0.09</v>
      </c>
      <c r="F39" s="30">
        <f>((B39*B31)+(C39*C31)+(D39*D31)+(E39*E31))/F31</f>
        <v>6.0812630882839183E-2</v>
      </c>
      <c r="H39" s="99" t="s">
        <v>82</v>
      </c>
    </row>
    <row r="40" spans="1:9" s="36" customFormat="1" ht="30">
      <c r="A40" s="5" t="s">
        <v>83</v>
      </c>
    </row>
    <row r="41" spans="1:9">
      <c r="A41" s="95" t="s">
        <v>55</v>
      </c>
      <c r="B41" s="233">
        <v>2243</v>
      </c>
      <c r="C41" s="233">
        <v>4548</v>
      </c>
      <c r="D41" s="233">
        <v>2732</v>
      </c>
      <c r="E41" s="233">
        <v>2119</v>
      </c>
      <c r="F41" s="8">
        <f t="shared" si="1"/>
        <v>11642</v>
      </c>
    </row>
    <row r="42" spans="1:9">
      <c r="A42" s="95" t="s">
        <v>56</v>
      </c>
      <c r="B42" s="249">
        <v>7.9000000000000001E-2</v>
      </c>
      <c r="C42" s="249">
        <v>6.3E-2</v>
      </c>
      <c r="D42" s="249">
        <v>3.3000000000000002E-2</v>
      </c>
      <c r="E42" s="249">
        <v>6.3E-2</v>
      </c>
      <c r="F42" s="41">
        <f>((B42*B$41)+(C42*C$41)+(D42*D$41)+(E42*E$41))/F$41</f>
        <v>5.9042604363511428E-2</v>
      </c>
    </row>
    <row r="43" spans="1:9">
      <c r="A43" s="95" t="s">
        <v>68</v>
      </c>
      <c r="B43" s="233">
        <v>1627</v>
      </c>
      <c r="C43" s="233">
        <v>3212</v>
      </c>
      <c r="D43" s="233">
        <v>2409</v>
      </c>
      <c r="E43" s="233">
        <v>1499</v>
      </c>
      <c r="F43" s="8">
        <f t="shared" si="1"/>
        <v>8747</v>
      </c>
    </row>
    <row r="44" spans="1:9">
      <c r="A44" s="95" t="s">
        <v>57</v>
      </c>
      <c r="B44" s="233">
        <v>95568</v>
      </c>
      <c r="C44" s="233">
        <v>80510</v>
      </c>
      <c r="D44" s="233">
        <v>73985</v>
      </c>
      <c r="E44" s="233">
        <v>121875</v>
      </c>
      <c r="F44" s="98">
        <f>((B44*B$43)+(C44*C$43)+(D44*D$43)+(E44*E$43))/F$43</f>
        <v>88602.691894363787</v>
      </c>
      <c r="H44" t="s">
        <v>70</v>
      </c>
    </row>
    <row r="45" spans="1:9" ht="30">
      <c r="A45" s="95" t="s">
        <v>62</v>
      </c>
      <c r="B45" s="249">
        <v>2.3E-2</v>
      </c>
      <c r="C45" s="85">
        <v>0</v>
      </c>
      <c r="D45" s="251">
        <v>0</v>
      </c>
      <c r="E45" s="249">
        <v>2.5000000000000001E-2</v>
      </c>
      <c r="F45" s="41">
        <f>((B45*B$43)+(C45*C$43)+(D45*D$43)+(E45*E$43))/F$43</f>
        <v>8.5624785640791134E-3</v>
      </c>
      <c r="G45" s="85"/>
    </row>
    <row r="46" spans="1:9" ht="45">
      <c r="A46" s="96" t="s">
        <v>59</v>
      </c>
      <c r="B46" s="249">
        <v>7.9000000000000001E-2</v>
      </c>
      <c r="C46" s="249">
        <v>8.5000000000000006E-2</v>
      </c>
      <c r="D46" s="12">
        <v>0.17399999999999999</v>
      </c>
      <c r="E46" s="249">
        <v>5.7000000000000002E-2</v>
      </c>
      <c r="F46" s="41">
        <f>((B46*B$8)+(C46*C$8)+(D46*D$8)+(E46*E$8))/F$8</f>
        <v>9.9973507485675558E-2</v>
      </c>
      <c r="G46" s="30"/>
      <c r="H46" s="99" t="s">
        <v>69</v>
      </c>
      <c r="I46" s="41"/>
    </row>
    <row r="47" spans="1:9" ht="30">
      <c r="A47" s="5" t="s">
        <v>85</v>
      </c>
      <c r="B47" s="23"/>
      <c r="C47" s="23"/>
      <c r="D47" s="23"/>
      <c r="E47" s="23"/>
      <c r="F47" s="23"/>
    </row>
    <row r="48" spans="1:9">
      <c r="A48" t="s">
        <v>86</v>
      </c>
      <c r="B48" s="6">
        <v>1994</v>
      </c>
      <c r="C48" s="8">
        <v>4207</v>
      </c>
      <c r="D48" s="8">
        <v>2600</v>
      </c>
      <c r="E48" s="8">
        <v>1946</v>
      </c>
      <c r="F48" s="8">
        <f>SUM(B48:E48)</f>
        <v>10747</v>
      </c>
    </row>
    <row r="49" spans="1:6">
      <c r="A49" t="s">
        <v>87</v>
      </c>
      <c r="B49" s="37">
        <v>0</v>
      </c>
      <c r="C49" s="42">
        <v>0</v>
      </c>
      <c r="D49" s="42">
        <v>0</v>
      </c>
      <c r="E49" s="42">
        <v>0</v>
      </c>
      <c r="F49" s="8">
        <f t="shared" ref="F49:F61" si="2">SUM(B49:E49)</f>
        <v>0</v>
      </c>
    </row>
    <row r="50" spans="1:6">
      <c r="A50" t="s">
        <v>88</v>
      </c>
      <c r="B50" s="37">
        <v>43</v>
      </c>
      <c r="C50" s="42">
        <v>47</v>
      </c>
      <c r="D50" s="42">
        <v>52</v>
      </c>
      <c r="E50" s="42">
        <v>86</v>
      </c>
      <c r="F50" s="8">
        <f t="shared" si="2"/>
        <v>228</v>
      </c>
    </row>
    <row r="51" spans="1:6">
      <c r="A51" t="s">
        <v>89</v>
      </c>
      <c r="B51" s="37">
        <v>109</v>
      </c>
      <c r="C51" s="42">
        <v>206</v>
      </c>
      <c r="D51" s="42">
        <v>373</v>
      </c>
      <c r="E51" s="42">
        <v>228</v>
      </c>
      <c r="F51" s="8">
        <f t="shared" si="2"/>
        <v>916</v>
      </c>
    </row>
    <row r="52" spans="1:6">
      <c r="A52" t="s">
        <v>90</v>
      </c>
      <c r="B52" s="37">
        <v>75</v>
      </c>
      <c r="C52" s="42">
        <v>62</v>
      </c>
      <c r="D52" s="42">
        <v>17</v>
      </c>
      <c r="E52" s="42">
        <v>42</v>
      </c>
      <c r="F52" s="8">
        <f t="shared" si="2"/>
        <v>196</v>
      </c>
    </row>
    <row r="53" spans="1:6">
      <c r="A53" t="s">
        <v>91</v>
      </c>
      <c r="B53" s="37">
        <v>154</v>
      </c>
      <c r="C53" s="42">
        <v>489</v>
      </c>
      <c r="D53" s="42">
        <v>107</v>
      </c>
      <c r="E53" s="42">
        <v>52</v>
      </c>
      <c r="F53" s="8">
        <f t="shared" si="2"/>
        <v>802</v>
      </c>
    </row>
    <row r="54" spans="1:6">
      <c r="A54" t="s">
        <v>92</v>
      </c>
      <c r="B54" s="37">
        <v>128</v>
      </c>
      <c r="C54" s="42">
        <v>229</v>
      </c>
      <c r="D54" s="42">
        <v>193</v>
      </c>
      <c r="E54" s="42">
        <v>101</v>
      </c>
      <c r="F54" s="8">
        <f t="shared" si="2"/>
        <v>651</v>
      </c>
    </row>
    <row r="55" spans="1:6">
      <c r="A55" t="s">
        <v>93</v>
      </c>
      <c r="B55" s="37">
        <v>191</v>
      </c>
      <c r="C55" s="42">
        <v>435</v>
      </c>
      <c r="D55" s="42">
        <v>181</v>
      </c>
      <c r="E55" s="42">
        <v>311</v>
      </c>
      <c r="F55" s="8">
        <f t="shared" si="2"/>
        <v>1118</v>
      </c>
    </row>
    <row r="56" spans="1:6">
      <c r="A56" t="s">
        <v>94</v>
      </c>
      <c r="B56" s="37">
        <v>107</v>
      </c>
      <c r="C56" s="42">
        <v>177</v>
      </c>
      <c r="D56" s="42">
        <v>125</v>
      </c>
      <c r="E56" s="42">
        <v>182</v>
      </c>
      <c r="F56" s="8">
        <f t="shared" si="2"/>
        <v>591</v>
      </c>
    </row>
    <row r="57" spans="1:6">
      <c r="A57" t="s">
        <v>95</v>
      </c>
      <c r="B57" s="37">
        <v>397</v>
      </c>
      <c r="C57" s="42">
        <v>633</v>
      </c>
      <c r="D57" s="42">
        <v>383</v>
      </c>
      <c r="E57" s="42">
        <v>378</v>
      </c>
      <c r="F57" s="8">
        <f t="shared" si="2"/>
        <v>1791</v>
      </c>
    </row>
    <row r="58" spans="1:6">
      <c r="A58" t="s">
        <v>96</v>
      </c>
      <c r="B58" s="37">
        <v>520</v>
      </c>
      <c r="C58" s="8">
        <v>1191</v>
      </c>
      <c r="D58" s="8">
        <v>648</v>
      </c>
      <c r="E58" s="42">
        <v>293</v>
      </c>
      <c r="F58" s="8">
        <f t="shared" si="2"/>
        <v>2652</v>
      </c>
    </row>
    <row r="59" spans="1:6">
      <c r="A59" t="s">
        <v>97</v>
      </c>
      <c r="B59" s="37">
        <v>114</v>
      </c>
      <c r="C59" s="42">
        <v>486</v>
      </c>
      <c r="D59" s="42">
        <v>455</v>
      </c>
      <c r="E59" s="42">
        <v>144</v>
      </c>
      <c r="F59" s="8">
        <f t="shared" si="2"/>
        <v>1199</v>
      </c>
    </row>
    <row r="60" spans="1:6">
      <c r="A60" t="s">
        <v>98</v>
      </c>
      <c r="B60" s="37">
        <v>65</v>
      </c>
      <c r="C60" s="42">
        <v>109</v>
      </c>
      <c r="D60" s="42">
        <v>54</v>
      </c>
      <c r="E60" s="42">
        <v>38</v>
      </c>
      <c r="F60" s="8">
        <f t="shared" si="2"/>
        <v>266</v>
      </c>
    </row>
    <row r="61" spans="1:6">
      <c r="A61" t="s">
        <v>99</v>
      </c>
      <c r="B61" s="37">
        <v>91</v>
      </c>
      <c r="C61" s="42">
        <v>143</v>
      </c>
      <c r="D61" s="42">
        <v>12</v>
      </c>
      <c r="E61" s="42">
        <v>91</v>
      </c>
      <c r="F61" s="8">
        <f t="shared" si="2"/>
        <v>337</v>
      </c>
    </row>
    <row r="63" spans="1:6">
      <c r="A63" s="5" t="s">
        <v>110</v>
      </c>
    </row>
    <row r="64" spans="1:6">
      <c r="A64" s="305" t="s">
        <v>112</v>
      </c>
      <c r="B64" s="6">
        <v>3726</v>
      </c>
      <c r="C64" s="8">
        <v>5645</v>
      </c>
      <c r="D64" s="8">
        <v>4160</v>
      </c>
      <c r="E64" s="8">
        <v>2998</v>
      </c>
      <c r="F64" s="8">
        <f>SUM(B64:E64)</f>
        <v>16529</v>
      </c>
    </row>
    <row r="65" spans="1:6">
      <c r="A65" t="s">
        <v>109</v>
      </c>
      <c r="B65" s="38">
        <v>0.83699999999999997</v>
      </c>
      <c r="C65" s="38">
        <v>0.95</v>
      </c>
      <c r="D65" s="38">
        <v>0.94899999999999995</v>
      </c>
      <c r="E65" s="38">
        <v>0.89800000000000002</v>
      </c>
      <c r="F65" s="38">
        <f>((B65*B$64)+(C65*C$64)+(D65*D$64)+(E65*E$64))/F$64</f>
        <v>0.91484397120212957</v>
      </c>
    </row>
    <row r="66" spans="1:6">
      <c r="A66" t="s">
        <v>108</v>
      </c>
      <c r="B66" s="38">
        <f>1-B65</f>
        <v>0.16300000000000003</v>
      </c>
      <c r="C66" s="38">
        <f t="shared" ref="C66:E66" si="3">1-C65</f>
        <v>5.0000000000000044E-2</v>
      </c>
      <c r="D66" s="38">
        <f t="shared" si="3"/>
        <v>5.1000000000000045E-2</v>
      </c>
      <c r="E66" s="38">
        <f t="shared" si="3"/>
        <v>0.10199999999999998</v>
      </c>
      <c r="F66" s="38">
        <f>((B66*B$64)+(C66*C$64)+(D66*D$64)+(E66*E$64))/F$64</f>
        <v>8.5156028797870431E-2</v>
      </c>
    </row>
    <row r="67" spans="1:6">
      <c r="A67" t="s">
        <v>111</v>
      </c>
      <c r="B67" s="38">
        <v>4.2999999999999997E-2</v>
      </c>
      <c r="C67" s="38">
        <v>3.1E-2</v>
      </c>
      <c r="D67" s="38">
        <v>1.7999999999999999E-2</v>
      </c>
      <c r="E67" s="38">
        <v>2.8000000000000001E-2</v>
      </c>
      <c r="F67" s="38">
        <f>((B67*B$64)+(C67*C$64)+(D67*D$64)+(E67*E$64))/F$64</f>
        <v>2.9889103999032003E-2</v>
      </c>
    </row>
  </sheetData>
  <mergeCells count="9">
    <mergeCell ref="A23:A24"/>
    <mergeCell ref="A25:A26"/>
    <mergeCell ref="A27:A28"/>
    <mergeCell ref="A10:A11"/>
    <mergeCell ref="A12:A13"/>
    <mergeCell ref="A14:A15"/>
    <mergeCell ref="A17:A18"/>
    <mergeCell ref="A19:A20"/>
    <mergeCell ref="A21:A2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pane ySplit="5" topLeftCell="A45" activePane="bottomLeft" state="frozen"/>
      <selection pane="bottomLeft" activeCell="D67" sqref="D67"/>
    </sheetView>
  </sheetViews>
  <sheetFormatPr defaultRowHeight="15"/>
  <cols>
    <col min="1" max="1" width="37.42578125" customWidth="1"/>
    <col min="2" max="2" width="13.7109375" bestFit="1" customWidth="1"/>
    <col min="3" max="3" width="9.140625" style="4"/>
    <col min="4" max="4" width="9.7109375" customWidth="1"/>
  </cols>
  <sheetData>
    <row r="1" spans="1:4">
      <c r="A1" s="15" t="s">
        <v>39</v>
      </c>
    </row>
    <row r="3" spans="1:4">
      <c r="A3" s="15" t="s">
        <v>27</v>
      </c>
      <c r="B3" s="15">
        <v>2756.02</v>
      </c>
      <c r="C3" s="49">
        <v>2756.03</v>
      </c>
    </row>
    <row r="5" spans="1:4">
      <c r="A5" s="5" t="s">
        <v>9</v>
      </c>
      <c r="B5" s="5">
        <v>2756.02</v>
      </c>
      <c r="C5" s="5">
        <v>2756.03</v>
      </c>
      <c r="D5" s="5" t="s">
        <v>26</v>
      </c>
    </row>
    <row r="6" spans="1:4">
      <c r="A6" s="7">
        <v>1990</v>
      </c>
    </row>
    <row r="7" spans="1:4">
      <c r="A7" s="95" t="s">
        <v>48</v>
      </c>
    </row>
    <row r="8" spans="1:4">
      <c r="A8" s="95" t="s">
        <v>47</v>
      </c>
      <c r="B8" s="8">
        <v>6470</v>
      </c>
      <c r="C8" s="24">
        <v>2711</v>
      </c>
      <c r="D8" s="8">
        <f>SUM(B8:C8)</f>
        <v>9181</v>
      </c>
    </row>
    <row r="9" spans="1:4">
      <c r="A9" s="5" t="s">
        <v>52</v>
      </c>
    </row>
    <row r="10" spans="1:4">
      <c r="A10" s="324" t="s">
        <v>51</v>
      </c>
      <c r="B10">
        <v>737</v>
      </c>
      <c r="C10" s="24">
        <v>945</v>
      </c>
      <c r="D10">
        <f>SUM(B10:C10)</f>
        <v>1682</v>
      </c>
    </row>
    <row r="11" spans="1:4" s="41" customFormat="1">
      <c r="A11" s="324"/>
      <c r="B11" s="41">
        <v>0.114</v>
      </c>
      <c r="C11" s="39">
        <v>0.34899999999999998</v>
      </c>
      <c r="D11" s="41">
        <f>D10/D$8</f>
        <v>0.1832044439603529</v>
      </c>
    </row>
    <row r="12" spans="1:4">
      <c r="A12" s="324" t="s">
        <v>49</v>
      </c>
      <c r="B12" s="8">
        <v>3211</v>
      </c>
      <c r="C12" s="24">
        <v>946</v>
      </c>
      <c r="D12" s="8">
        <f>SUM(B12:C12)</f>
        <v>4157</v>
      </c>
    </row>
    <row r="13" spans="1:4" s="41" customFormat="1">
      <c r="A13" s="324"/>
      <c r="B13" s="41">
        <v>0.496</v>
      </c>
      <c r="C13" s="39">
        <v>0.34899999999999998</v>
      </c>
      <c r="D13" s="41">
        <f>D12/D$8</f>
        <v>0.45278292125040848</v>
      </c>
    </row>
    <row r="14" spans="1:4">
      <c r="A14" s="324" t="s">
        <v>50</v>
      </c>
      <c r="B14">
        <v>709</v>
      </c>
      <c r="C14" s="24">
        <v>102</v>
      </c>
      <c r="D14">
        <f>SUM(B14:C14)</f>
        <v>811</v>
      </c>
    </row>
    <row r="15" spans="1:4" s="41" customFormat="1">
      <c r="A15" s="324"/>
      <c r="B15" s="41">
        <v>0.11</v>
      </c>
      <c r="C15" s="39">
        <v>3.7999999999999999E-2</v>
      </c>
      <c r="D15" s="41">
        <f>D14/D$8</f>
        <v>8.8334604073630321E-2</v>
      </c>
    </row>
    <row r="16" spans="1:4" ht="30">
      <c r="A16" s="9" t="s">
        <v>61</v>
      </c>
      <c r="B16" s="14"/>
      <c r="C16" s="14"/>
      <c r="D16" s="14"/>
    </row>
    <row r="17" spans="1:4">
      <c r="A17" s="324" t="s">
        <v>11</v>
      </c>
      <c r="B17" s="8">
        <v>3942</v>
      </c>
      <c r="C17" s="24">
        <v>1534</v>
      </c>
      <c r="D17" s="8">
        <f>SUM(B17:C17)</f>
        <v>5476</v>
      </c>
    </row>
    <row r="18" spans="1:4" s="41" customFormat="1">
      <c r="A18" s="324"/>
      <c r="B18" s="41">
        <v>0.60899999999999999</v>
      </c>
      <c r="C18" s="39">
        <v>0.56599999999999995</v>
      </c>
      <c r="D18" s="41">
        <f>D17/D$8</f>
        <v>0.59644918854155315</v>
      </c>
    </row>
    <row r="19" spans="1:4">
      <c r="A19" s="324" t="s">
        <v>12</v>
      </c>
      <c r="B19" s="8">
        <v>903</v>
      </c>
      <c r="C19" s="4">
        <v>141</v>
      </c>
      <c r="D19" s="8">
        <f>SUM(B19:C19)</f>
        <v>1044</v>
      </c>
    </row>
    <row r="20" spans="1:4" s="41" customFormat="1">
      <c r="A20" s="324"/>
      <c r="B20" s="41">
        <v>0.14000000000000001</v>
      </c>
      <c r="C20" s="39">
        <v>5.1999999999999998E-2</v>
      </c>
      <c r="D20" s="41">
        <f>D19/D$8</f>
        <v>0.11371310314780525</v>
      </c>
    </row>
    <row r="21" spans="1:4">
      <c r="A21" s="324" t="s">
        <v>25</v>
      </c>
      <c r="B21">
        <v>82</v>
      </c>
      <c r="C21" s="4">
        <v>23</v>
      </c>
      <c r="D21">
        <f>SUM(B21:C21)</f>
        <v>105</v>
      </c>
    </row>
    <row r="22" spans="1:4" s="41" customFormat="1">
      <c r="A22" s="324"/>
      <c r="B22" s="41">
        <v>1.2999999999999999E-2</v>
      </c>
      <c r="C22" s="39">
        <f>C21/C8</f>
        <v>8.4839542604205082E-3</v>
      </c>
      <c r="D22" s="41">
        <f>D21/D$8</f>
        <v>1.1436662672911447E-2</v>
      </c>
    </row>
    <row r="23" spans="1:4">
      <c r="A23" s="324" t="s">
        <v>14</v>
      </c>
      <c r="B23" s="8">
        <v>1674</v>
      </c>
      <c r="C23" s="4">
        <v>680</v>
      </c>
      <c r="D23" s="8">
        <f>SUM(B23:C23)</f>
        <v>2354</v>
      </c>
    </row>
    <row r="24" spans="1:4" s="41" customFormat="1">
      <c r="A24" s="324"/>
      <c r="B24" s="41">
        <v>0.25900000000000001</v>
      </c>
      <c r="C24" s="39">
        <v>0.251</v>
      </c>
      <c r="D24" s="41">
        <f>D23/D$8</f>
        <v>0.25639908506698617</v>
      </c>
    </row>
    <row r="25" spans="1:4" ht="30" customHeight="1">
      <c r="A25" s="324" t="s">
        <v>15</v>
      </c>
      <c r="B25" s="42">
        <v>41</v>
      </c>
      <c r="C25" s="4">
        <v>17</v>
      </c>
      <c r="D25">
        <f>SUM(B25:C25)</f>
        <v>58</v>
      </c>
    </row>
    <row r="26" spans="1:4" s="41" customFormat="1">
      <c r="A26" s="324"/>
      <c r="B26" s="41">
        <v>6.0000000000000001E-3</v>
      </c>
      <c r="C26" s="39">
        <v>6.0000000000000001E-3</v>
      </c>
      <c r="D26" s="41">
        <f>D25/D$8</f>
        <v>6.3173946193225139E-3</v>
      </c>
    </row>
    <row r="27" spans="1:4">
      <c r="A27" s="324" t="s">
        <v>13</v>
      </c>
      <c r="B27" s="42">
        <v>292</v>
      </c>
      <c r="C27" s="24">
        <v>475</v>
      </c>
      <c r="D27">
        <f>SUM(B27:C27)</f>
        <v>767</v>
      </c>
    </row>
    <row r="28" spans="1:4" s="43" customFormat="1">
      <c r="A28" s="324"/>
      <c r="B28" s="43">
        <v>4.4999999999999998E-2</v>
      </c>
      <c r="C28" s="50">
        <v>0.17499999999999999</v>
      </c>
      <c r="D28" s="41">
        <f>D27/D$8</f>
        <v>8.3542097810696006E-2</v>
      </c>
    </row>
    <row r="29" spans="1:4" ht="30">
      <c r="A29" s="56" t="s">
        <v>24</v>
      </c>
      <c r="B29" s="57">
        <f>1-B13</f>
        <v>0.504</v>
      </c>
      <c r="C29" s="57">
        <f t="shared" ref="C29" si="0">1-C13</f>
        <v>0.65100000000000002</v>
      </c>
      <c r="D29" s="57">
        <f>1-D13</f>
        <v>0.54721707874959158</v>
      </c>
    </row>
    <row r="30" spans="1:4">
      <c r="A30" s="5" t="s">
        <v>54</v>
      </c>
      <c r="B30" s="5"/>
      <c r="C30" s="5"/>
      <c r="D30" s="5"/>
    </row>
    <row r="31" spans="1:4">
      <c r="A31" s="95" t="s">
        <v>16</v>
      </c>
      <c r="B31" s="8">
        <v>3739</v>
      </c>
      <c r="C31" s="24">
        <v>1179</v>
      </c>
      <c r="D31" s="8">
        <f>SUM(B31:C31)</f>
        <v>4918</v>
      </c>
    </row>
    <row r="32" spans="1:4">
      <c r="A32" s="95" t="s">
        <v>17</v>
      </c>
      <c r="B32" s="8">
        <v>3490</v>
      </c>
      <c r="C32" s="24">
        <v>1132</v>
      </c>
      <c r="D32" s="8">
        <f>SUM(B32:C32)</f>
        <v>4622</v>
      </c>
    </row>
    <row r="33" spans="1:6">
      <c r="A33" s="95" t="s">
        <v>18</v>
      </c>
      <c r="B33" s="41">
        <v>0.40799999999999997</v>
      </c>
      <c r="C33" s="41">
        <v>0.61499999999999999</v>
      </c>
      <c r="D33" s="41">
        <f>((B33*B32)+(C33*C32))/D32</f>
        <v>0.4586975335352661</v>
      </c>
    </row>
    <row r="34" spans="1:6">
      <c r="A34" s="95" t="s">
        <v>19</v>
      </c>
      <c r="B34" s="41">
        <v>0.59199999999999997</v>
      </c>
      <c r="C34" s="41">
        <v>0.38500000000000001</v>
      </c>
      <c r="D34" s="41">
        <f>1-D33</f>
        <v>0.5413024664647339</v>
      </c>
    </row>
    <row r="35" spans="1:6">
      <c r="A35" s="95" t="s">
        <v>20</v>
      </c>
      <c r="B35" s="41">
        <v>6.7000000000000004E-2</v>
      </c>
      <c r="C35" s="41">
        <v>0.04</v>
      </c>
      <c r="D35" s="41">
        <f>1-(D32/D31)</f>
        <v>6.0187067913786141E-2</v>
      </c>
    </row>
    <row r="36" spans="1:6">
      <c r="A36" s="96" t="s">
        <v>23</v>
      </c>
      <c r="B36" s="97">
        <v>114</v>
      </c>
      <c r="C36" s="97">
        <v>20</v>
      </c>
      <c r="D36" s="8">
        <f>SUM(B36:C36)</f>
        <v>134</v>
      </c>
    </row>
    <row r="37" spans="1:6">
      <c r="A37" s="95" t="s">
        <v>22</v>
      </c>
      <c r="B37" s="97">
        <v>43</v>
      </c>
      <c r="C37" s="97">
        <v>3</v>
      </c>
      <c r="D37" s="8">
        <f>SUM(B37:C37)</f>
        <v>46</v>
      </c>
    </row>
    <row r="38" spans="1:6" ht="30">
      <c r="A38" s="95" t="s">
        <v>21</v>
      </c>
      <c r="B38" s="97">
        <v>43</v>
      </c>
      <c r="C38" s="97">
        <v>7</v>
      </c>
      <c r="D38" s="8">
        <f>SUM(B38:C38)</f>
        <v>50</v>
      </c>
    </row>
    <row r="39" spans="1:6">
      <c r="A39" s="5" t="s">
        <v>81</v>
      </c>
      <c r="B39" s="101">
        <v>5.3999999999999999E-2</v>
      </c>
      <c r="C39" s="101">
        <v>1.4999999999999999E-2</v>
      </c>
      <c r="D39" s="101">
        <f>((B39*B31)+(C39*C31))/D31</f>
        <v>4.465046766978447E-2</v>
      </c>
    </row>
    <row r="40" spans="1:6" ht="30">
      <c r="A40" s="5" t="s">
        <v>83</v>
      </c>
      <c r="B40" s="5"/>
      <c r="C40" s="5"/>
      <c r="D40" s="5"/>
    </row>
    <row r="41" spans="1:6">
      <c r="A41" s="95" t="s">
        <v>55</v>
      </c>
      <c r="B41" s="233">
        <v>4932</v>
      </c>
      <c r="C41" s="233">
        <v>1609</v>
      </c>
      <c r="D41" s="8">
        <f>SUM(B41:C41)</f>
        <v>6541</v>
      </c>
    </row>
    <row r="42" spans="1:6">
      <c r="A42" s="95" t="s">
        <v>56</v>
      </c>
      <c r="B42" s="249">
        <v>9.7000000000000003E-2</v>
      </c>
      <c r="C42" s="249">
        <v>9.1999999999999998E-2</v>
      </c>
      <c r="D42" s="41">
        <f>((B42*B41)+(C42*C41))/D41</f>
        <v>9.5770065739183619E-2</v>
      </c>
    </row>
    <row r="43" spans="1:6">
      <c r="A43" s="95" t="s">
        <v>68</v>
      </c>
      <c r="B43" s="233">
        <v>3662</v>
      </c>
      <c r="C43" s="233">
        <v>1186</v>
      </c>
      <c r="D43" s="8">
        <f>SUM(B43:C43)</f>
        <v>4848</v>
      </c>
    </row>
    <row r="44" spans="1:6">
      <c r="A44" s="95" t="s">
        <v>57</v>
      </c>
      <c r="B44" s="233">
        <v>72335</v>
      </c>
      <c r="C44" s="233">
        <v>59091</v>
      </c>
      <c r="D44" s="98">
        <f>((B44*B43)+(C44*C43))/D43</f>
        <v>69095.028052805283</v>
      </c>
      <c r="F44" t="s">
        <v>70</v>
      </c>
    </row>
    <row r="45" spans="1:6" ht="30">
      <c r="A45" s="95" t="s">
        <v>62</v>
      </c>
      <c r="B45" s="40">
        <v>0</v>
      </c>
      <c r="C45" s="249">
        <v>0.05</v>
      </c>
      <c r="D45" s="41">
        <f>((B45*B43)+(C45*C43))/D43</f>
        <v>1.2231848184818483E-2</v>
      </c>
    </row>
    <row r="46" spans="1:6" ht="45">
      <c r="A46" s="96" t="s">
        <v>59</v>
      </c>
      <c r="B46" s="249">
        <v>9.5000000000000001E-2</v>
      </c>
      <c r="C46" s="249">
        <v>0.121</v>
      </c>
      <c r="D46" s="41">
        <f>((B46*B$8)+(C46*C$8))/D$8</f>
        <v>0.10267737719202702</v>
      </c>
      <c r="F46" s="99" t="s">
        <v>69</v>
      </c>
    </row>
    <row r="47" spans="1:6" ht="30">
      <c r="A47" s="5" t="s">
        <v>85</v>
      </c>
    </row>
    <row r="48" spans="1:6">
      <c r="A48" t="s">
        <v>86</v>
      </c>
      <c r="B48" s="8">
        <v>4311</v>
      </c>
      <c r="C48" s="24">
        <v>1380</v>
      </c>
      <c r="D48" s="8">
        <f>SUM(B48:C48)</f>
        <v>5691</v>
      </c>
    </row>
    <row r="49" spans="1:4">
      <c r="A49" t="s">
        <v>87</v>
      </c>
      <c r="B49" s="42">
        <v>15</v>
      </c>
      <c r="C49" s="234">
        <v>34</v>
      </c>
      <c r="D49" s="8">
        <f t="shared" ref="D49:D61" si="1">SUM(B49:C49)</f>
        <v>49</v>
      </c>
    </row>
    <row r="50" spans="1:4">
      <c r="A50" t="s">
        <v>88</v>
      </c>
      <c r="B50" s="42">
        <v>50</v>
      </c>
      <c r="C50" s="234">
        <v>16</v>
      </c>
      <c r="D50" s="8">
        <f t="shared" si="1"/>
        <v>66</v>
      </c>
    </row>
    <row r="51" spans="1:4">
      <c r="A51" t="s">
        <v>89</v>
      </c>
      <c r="B51" s="42">
        <v>365</v>
      </c>
      <c r="C51" s="234">
        <v>107</v>
      </c>
      <c r="D51" s="8">
        <f t="shared" si="1"/>
        <v>472</v>
      </c>
    </row>
    <row r="52" spans="1:4">
      <c r="A52" t="s">
        <v>90</v>
      </c>
      <c r="B52" s="42">
        <v>105</v>
      </c>
      <c r="C52" s="234">
        <v>19</v>
      </c>
      <c r="D52" s="8">
        <f t="shared" si="1"/>
        <v>124</v>
      </c>
    </row>
    <row r="53" spans="1:4">
      <c r="A53" t="s">
        <v>91</v>
      </c>
      <c r="B53" s="42">
        <v>546</v>
      </c>
      <c r="C53" s="234">
        <v>103</v>
      </c>
      <c r="D53" s="8">
        <f t="shared" si="1"/>
        <v>649</v>
      </c>
    </row>
    <row r="54" spans="1:4">
      <c r="A54" t="s">
        <v>92</v>
      </c>
      <c r="B54" s="42">
        <v>183</v>
      </c>
      <c r="C54" s="234">
        <v>76</v>
      </c>
      <c r="D54" s="8">
        <f t="shared" si="1"/>
        <v>259</v>
      </c>
    </row>
    <row r="55" spans="1:4">
      <c r="A55" t="s">
        <v>93</v>
      </c>
      <c r="B55" s="42">
        <v>394</v>
      </c>
      <c r="C55" s="234">
        <v>142</v>
      </c>
      <c r="D55" s="8">
        <f t="shared" si="1"/>
        <v>536</v>
      </c>
    </row>
    <row r="56" spans="1:4">
      <c r="A56" t="s">
        <v>94</v>
      </c>
      <c r="B56" s="42">
        <v>329</v>
      </c>
      <c r="C56" s="234">
        <v>163</v>
      </c>
      <c r="D56" s="8">
        <f t="shared" si="1"/>
        <v>492</v>
      </c>
    </row>
    <row r="57" spans="1:4">
      <c r="A57" t="s">
        <v>95</v>
      </c>
      <c r="B57" s="42">
        <v>954</v>
      </c>
      <c r="C57" s="234">
        <v>146</v>
      </c>
      <c r="D57" s="8">
        <f t="shared" si="1"/>
        <v>1100</v>
      </c>
    </row>
    <row r="58" spans="1:4">
      <c r="A58" t="s">
        <v>96</v>
      </c>
      <c r="B58" s="42">
        <v>987</v>
      </c>
      <c r="C58" s="234">
        <v>356</v>
      </c>
      <c r="D58" s="8">
        <f t="shared" si="1"/>
        <v>1343</v>
      </c>
    </row>
    <row r="59" spans="1:4">
      <c r="A59" t="s">
        <v>97</v>
      </c>
      <c r="B59" s="42">
        <v>265</v>
      </c>
      <c r="C59" s="234">
        <v>98</v>
      </c>
      <c r="D59" s="8">
        <f t="shared" si="1"/>
        <v>363</v>
      </c>
    </row>
    <row r="60" spans="1:4">
      <c r="A60" t="s">
        <v>98</v>
      </c>
      <c r="B60" s="42">
        <v>32</v>
      </c>
      <c r="C60" s="234">
        <v>58</v>
      </c>
      <c r="D60" s="8">
        <f t="shared" si="1"/>
        <v>90</v>
      </c>
    </row>
    <row r="61" spans="1:4">
      <c r="A61" t="s">
        <v>99</v>
      </c>
      <c r="B61" s="42">
        <v>86</v>
      </c>
      <c r="C61" s="234">
        <v>62</v>
      </c>
      <c r="D61" s="8">
        <f t="shared" si="1"/>
        <v>148</v>
      </c>
    </row>
    <row r="63" spans="1:4">
      <c r="A63" s="5" t="s">
        <v>110</v>
      </c>
      <c r="B63" s="2"/>
    </row>
    <row r="64" spans="1:4">
      <c r="A64" s="305" t="s">
        <v>112</v>
      </c>
      <c r="B64" s="6">
        <v>7393</v>
      </c>
      <c r="C64" s="24">
        <v>2893</v>
      </c>
      <c r="D64" s="8">
        <f>SUM(B64:C64)</f>
        <v>10286</v>
      </c>
    </row>
    <row r="65" spans="1:4">
      <c r="A65" t="s">
        <v>109</v>
      </c>
      <c r="B65" s="38">
        <v>0.86099999999999999</v>
      </c>
      <c r="C65" s="38">
        <v>0.83499999999999996</v>
      </c>
      <c r="D65" s="38">
        <f>((B65*B$64)+(C65*C$64))/D$64</f>
        <v>0.85368734201827712</v>
      </c>
    </row>
    <row r="66" spans="1:4">
      <c r="A66" t="s">
        <v>108</v>
      </c>
      <c r="B66" s="38">
        <f>1-B65</f>
        <v>0.13900000000000001</v>
      </c>
      <c r="C66" s="38">
        <f>1-C65</f>
        <v>0.16500000000000004</v>
      </c>
      <c r="D66" s="38">
        <f>((B66*B$64)+(C66*C$64))/D$64</f>
        <v>0.14631265798172274</v>
      </c>
    </row>
    <row r="67" spans="1:4">
      <c r="A67" t="s">
        <v>111</v>
      </c>
      <c r="B67" s="38">
        <v>0.10100000000000001</v>
      </c>
      <c r="C67" s="38">
        <v>4.4999999999999998E-2</v>
      </c>
      <c r="D67" s="38">
        <f>((B67*B$64)+(C67*C$64))/D$64</f>
        <v>8.5249659731674129E-2</v>
      </c>
    </row>
  </sheetData>
  <mergeCells count="9">
    <mergeCell ref="A21:A22"/>
    <mergeCell ref="A23:A24"/>
    <mergeCell ref="A25:A26"/>
    <mergeCell ref="A27:A28"/>
    <mergeCell ref="A10:A11"/>
    <mergeCell ref="A12:A13"/>
    <mergeCell ref="A14:A15"/>
    <mergeCell ref="A17:A18"/>
    <mergeCell ref="A19:A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>
      <pane ySplit="5" topLeftCell="A63" activePane="bottomLeft" state="frozen"/>
      <selection pane="bottomLeft" activeCell="I67" sqref="I67"/>
    </sheetView>
  </sheetViews>
  <sheetFormatPr defaultRowHeight="15"/>
  <cols>
    <col min="1" max="1" width="44.85546875" customWidth="1"/>
    <col min="2" max="2" width="11.5703125" style="2" bestFit="1" customWidth="1"/>
    <col min="3" max="3" width="9.140625" style="2"/>
    <col min="4" max="4" width="9.140625" style="65"/>
    <col min="5" max="5" width="10" style="65" bestFit="1" customWidth="1"/>
    <col min="6" max="6" width="9.140625" style="65"/>
    <col min="7" max="7" width="10.140625" style="65" bestFit="1" customWidth="1"/>
    <col min="8" max="8" width="9.140625" style="113"/>
    <col min="9" max="9" width="11.5703125" bestFit="1" customWidth="1"/>
  </cols>
  <sheetData>
    <row r="1" spans="1:11">
      <c r="A1" s="15" t="s">
        <v>34</v>
      </c>
    </row>
    <row r="3" spans="1:11">
      <c r="A3" s="15" t="s">
        <v>27</v>
      </c>
      <c r="B3" s="51">
        <v>2751.01</v>
      </c>
      <c r="C3" s="31">
        <v>2751.02</v>
      </c>
      <c r="D3" s="64">
        <v>2752</v>
      </c>
      <c r="E3" s="64">
        <v>2753.02</v>
      </c>
      <c r="F3" s="64">
        <v>2753.11</v>
      </c>
      <c r="G3" s="110">
        <v>2754</v>
      </c>
      <c r="H3" s="114">
        <v>2755</v>
      </c>
      <c r="K3" s="51" t="s">
        <v>35</v>
      </c>
    </row>
    <row r="4" spans="1:11">
      <c r="K4" s="3"/>
    </row>
    <row r="5" spans="1:11" ht="45">
      <c r="A5" s="5" t="s">
        <v>9</v>
      </c>
      <c r="B5" s="13">
        <v>2751.01</v>
      </c>
      <c r="C5" s="13">
        <v>2751.02</v>
      </c>
      <c r="D5" s="104">
        <v>2752</v>
      </c>
      <c r="E5" s="104">
        <v>2753.02</v>
      </c>
      <c r="F5" s="104">
        <v>2753.11</v>
      </c>
      <c r="G5" s="104">
        <v>2754</v>
      </c>
      <c r="H5" s="104">
        <v>2755</v>
      </c>
      <c r="I5" s="13" t="s">
        <v>26</v>
      </c>
      <c r="K5" s="13" t="s">
        <v>33</v>
      </c>
    </row>
    <row r="6" spans="1:11">
      <c r="A6" s="7">
        <v>1990</v>
      </c>
    </row>
    <row r="7" spans="1:11">
      <c r="A7" s="95" t="s">
        <v>48</v>
      </c>
    </row>
    <row r="8" spans="1:11">
      <c r="A8" s="95" t="s">
        <v>47</v>
      </c>
      <c r="B8" s="6">
        <v>1177</v>
      </c>
      <c r="C8" s="6">
        <v>4226</v>
      </c>
      <c r="D8" s="66">
        <v>3887</v>
      </c>
      <c r="E8" s="66">
        <v>4775</v>
      </c>
      <c r="F8" s="66">
        <v>4993</v>
      </c>
      <c r="G8" s="66">
        <v>3349</v>
      </c>
      <c r="H8" s="115">
        <v>5207</v>
      </c>
      <c r="I8" s="8">
        <f>SUM(B8:H8)</f>
        <v>27614</v>
      </c>
    </row>
    <row r="9" spans="1:11">
      <c r="A9" s="5" t="s">
        <v>52</v>
      </c>
      <c r="B9" s="13"/>
      <c r="C9" s="13"/>
      <c r="D9" s="104"/>
      <c r="E9" s="104"/>
      <c r="F9" s="104"/>
      <c r="G9" s="104"/>
      <c r="H9" s="104"/>
      <c r="I9" s="13"/>
    </row>
    <row r="10" spans="1:11">
      <c r="A10" s="324" t="s">
        <v>51</v>
      </c>
      <c r="B10" s="6">
        <v>331</v>
      </c>
      <c r="C10" s="6">
        <v>2835</v>
      </c>
      <c r="D10" s="66">
        <v>1922</v>
      </c>
      <c r="E10" s="65">
        <v>671</v>
      </c>
      <c r="F10" s="66">
        <v>1398</v>
      </c>
      <c r="G10" s="111">
        <v>672</v>
      </c>
      <c r="H10" s="115">
        <v>3698</v>
      </c>
      <c r="I10" s="8">
        <f>SUM(B10:H10)</f>
        <v>11527</v>
      </c>
    </row>
    <row r="11" spans="1:11">
      <c r="A11" s="324"/>
      <c r="B11" s="38">
        <v>0.28100000000000003</v>
      </c>
      <c r="C11" s="38">
        <v>0.67100000000000004</v>
      </c>
      <c r="D11" s="68">
        <v>0.49399999999999999</v>
      </c>
      <c r="E11" s="69">
        <v>0.14099999999999999</v>
      </c>
      <c r="F11" s="68">
        <v>0.28000000000000003</v>
      </c>
      <c r="G11" s="69">
        <v>0.20100000000000001</v>
      </c>
      <c r="H11" s="116">
        <v>0.71</v>
      </c>
      <c r="I11" s="41">
        <f>I10/I$8</f>
        <v>0.41743318606503949</v>
      </c>
    </row>
    <row r="12" spans="1:11">
      <c r="A12" s="324" t="s">
        <v>49</v>
      </c>
      <c r="B12" s="6">
        <v>490</v>
      </c>
      <c r="C12" s="6">
        <v>837</v>
      </c>
      <c r="D12" s="66">
        <v>1201</v>
      </c>
      <c r="E12" s="66">
        <v>3061</v>
      </c>
      <c r="F12" s="66">
        <v>2172</v>
      </c>
      <c r="G12" s="66">
        <v>1941</v>
      </c>
      <c r="H12" s="115">
        <v>676</v>
      </c>
      <c r="I12" s="8">
        <f>SUM(B12:H12)</f>
        <v>10378</v>
      </c>
    </row>
    <row r="13" spans="1:11" s="41" customFormat="1">
      <c r="A13" s="324"/>
      <c r="B13" s="38">
        <v>0.41599999999999998</v>
      </c>
      <c r="C13" s="38">
        <v>0.19800000000000001</v>
      </c>
      <c r="D13" s="68">
        <v>0.309</v>
      </c>
      <c r="E13" s="68">
        <v>0.64100000000000001</v>
      </c>
      <c r="F13" s="68">
        <v>0.435</v>
      </c>
      <c r="G13" s="68">
        <v>0.57999999999999996</v>
      </c>
      <c r="H13" s="116">
        <v>0.13</v>
      </c>
      <c r="I13" s="41">
        <f>I12/I$8</f>
        <v>0.37582385746360542</v>
      </c>
    </row>
    <row r="14" spans="1:11">
      <c r="A14" s="324" t="s">
        <v>50</v>
      </c>
      <c r="B14" s="6">
        <v>86</v>
      </c>
      <c r="C14" s="6">
        <v>96</v>
      </c>
      <c r="D14" s="65">
        <v>196</v>
      </c>
      <c r="E14" s="65">
        <v>219</v>
      </c>
      <c r="F14" s="66">
        <v>162</v>
      </c>
      <c r="G14" s="65">
        <v>113</v>
      </c>
      <c r="H14" s="115">
        <v>322</v>
      </c>
      <c r="I14" s="8">
        <f>SUM(B14:H14)</f>
        <v>1194</v>
      </c>
    </row>
    <row r="15" spans="1:11" s="41" customFormat="1">
      <c r="A15" s="324"/>
      <c r="B15" s="38">
        <v>7.2999999999999995E-2</v>
      </c>
      <c r="C15" s="38">
        <v>2.3E-2</v>
      </c>
      <c r="D15" s="68">
        <v>0.05</v>
      </c>
      <c r="E15" s="68">
        <v>4.5999999999999999E-2</v>
      </c>
      <c r="F15" s="68">
        <v>3.2000000000000001E-2</v>
      </c>
      <c r="G15" s="68">
        <v>3.4000000000000002E-2</v>
      </c>
      <c r="H15" s="116">
        <v>6.2E-2</v>
      </c>
      <c r="I15" s="41">
        <f>I14/I$8</f>
        <v>4.323893677120301E-2</v>
      </c>
    </row>
    <row r="16" spans="1:11" ht="30">
      <c r="A16" s="9" t="s">
        <v>61</v>
      </c>
      <c r="B16" s="14"/>
      <c r="C16" s="14"/>
      <c r="D16" s="105"/>
      <c r="E16" s="105"/>
      <c r="F16" s="105"/>
      <c r="G16" s="105"/>
      <c r="H16" s="105"/>
      <c r="I16" s="14"/>
    </row>
    <row r="17" spans="1:9">
      <c r="A17" s="324" t="s">
        <v>11</v>
      </c>
      <c r="B17" s="6">
        <v>692</v>
      </c>
      <c r="C17" s="6">
        <v>2387</v>
      </c>
      <c r="D17" s="66">
        <v>2345</v>
      </c>
      <c r="E17" s="66">
        <v>3647</v>
      </c>
      <c r="F17" s="66">
        <v>3051</v>
      </c>
      <c r="G17" s="66">
        <v>2431</v>
      </c>
      <c r="H17" s="115">
        <v>2331</v>
      </c>
      <c r="I17" s="8">
        <f>SUM(B17:H17)</f>
        <v>16884</v>
      </c>
    </row>
    <row r="18" spans="1:9" s="41" customFormat="1">
      <c r="A18" s="324"/>
      <c r="B18" s="38">
        <v>0.58799999999999997</v>
      </c>
      <c r="C18" s="38">
        <v>0.56499999999999995</v>
      </c>
      <c r="D18" s="68">
        <v>0.60299999999999998</v>
      </c>
      <c r="E18" s="68">
        <v>0.76400000000000001</v>
      </c>
      <c r="F18" s="68">
        <v>0.61099999999999999</v>
      </c>
      <c r="G18" s="68">
        <v>0.72599999999999998</v>
      </c>
      <c r="H18" s="116">
        <v>0.44800000000000001</v>
      </c>
      <c r="I18" s="41">
        <f>I17/I$8</f>
        <v>0.61142898529731293</v>
      </c>
    </row>
    <row r="19" spans="1:9">
      <c r="A19" s="324" t="s">
        <v>12</v>
      </c>
      <c r="B19" s="2">
        <v>108</v>
      </c>
      <c r="C19" s="2">
        <v>152</v>
      </c>
      <c r="D19" s="65">
        <v>257</v>
      </c>
      <c r="E19" s="65">
        <v>309</v>
      </c>
      <c r="F19" s="65">
        <v>231</v>
      </c>
      <c r="G19" s="112">
        <v>176</v>
      </c>
      <c r="H19" s="113">
        <v>383</v>
      </c>
      <c r="I19" s="8">
        <f>SUM(B19:H19)</f>
        <v>1616</v>
      </c>
    </row>
    <row r="20" spans="1:9" s="41" customFormat="1">
      <c r="A20" s="324"/>
      <c r="B20" s="38">
        <v>9.1999999999999998E-2</v>
      </c>
      <c r="C20" s="38">
        <v>3.5999999999999997E-2</v>
      </c>
      <c r="D20" s="68">
        <v>6.6000000000000003E-2</v>
      </c>
      <c r="E20" s="68">
        <v>6.5000000000000002E-2</v>
      </c>
      <c r="F20" s="68">
        <v>4.5999999999999999E-2</v>
      </c>
      <c r="G20" s="68">
        <v>5.2999999999999999E-2</v>
      </c>
      <c r="H20" s="116">
        <v>7.3999999999999996E-2</v>
      </c>
      <c r="I20" s="41">
        <f>I19/I$8</f>
        <v>5.8521040052147463E-2</v>
      </c>
    </row>
    <row r="21" spans="1:9">
      <c r="A21" s="324" t="s">
        <v>25</v>
      </c>
      <c r="B21" s="2">
        <v>209</v>
      </c>
      <c r="C21" s="2">
        <v>74</v>
      </c>
      <c r="D21" s="65">
        <v>76</v>
      </c>
      <c r="E21" s="71">
        <v>41</v>
      </c>
      <c r="F21" s="65">
        <v>60</v>
      </c>
      <c r="G21" s="112">
        <v>51</v>
      </c>
      <c r="H21" s="115">
        <v>95</v>
      </c>
      <c r="I21" s="8">
        <f>SUM(B21:H21)</f>
        <v>606</v>
      </c>
    </row>
    <row r="22" spans="1:9" s="41" customFormat="1">
      <c r="A22" s="324"/>
      <c r="B22" s="38">
        <v>2.5000000000000001E-2</v>
      </c>
      <c r="C22" s="38">
        <v>1.7999999999999999E-2</v>
      </c>
      <c r="D22" s="68">
        <v>0.02</v>
      </c>
      <c r="E22" s="68">
        <v>8.9999999999999993E-3</v>
      </c>
      <c r="F22" s="68">
        <v>1.2E-2</v>
      </c>
      <c r="G22" s="68">
        <v>1.4999999999999999E-2</v>
      </c>
      <c r="H22" s="116">
        <v>1.7999999999999999E-2</v>
      </c>
      <c r="I22" s="41">
        <f>I21/I$8</f>
        <v>2.1945390019555297E-2</v>
      </c>
    </row>
    <row r="23" spans="1:9">
      <c r="A23" s="324" t="s">
        <v>14</v>
      </c>
      <c r="B23" s="2">
        <v>230</v>
      </c>
      <c r="C23" s="2">
        <v>416</v>
      </c>
      <c r="D23" s="65">
        <v>505</v>
      </c>
      <c r="E23" s="65">
        <v>747</v>
      </c>
      <c r="F23" s="66">
        <v>1191</v>
      </c>
      <c r="G23" s="112">
        <v>544</v>
      </c>
      <c r="H23" s="113">
        <v>460</v>
      </c>
      <c r="I23" s="8">
        <f>SUM(B23:H23)</f>
        <v>4093</v>
      </c>
    </row>
    <row r="24" spans="1:9" s="41" customFormat="1">
      <c r="A24" s="324"/>
      <c r="B24" s="38">
        <v>0.19500000000000001</v>
      </c>
      <c r="C24" s="38">
        <v>9.8000000000000004E-2</v>
      </c>
      <c r="D24" s="68">
        <v>0.13</v>
      </c>
      <c r="E24" s="68">
        <v>0.156</v>
      </c>
      <c r="F24" s="68">
        <v>0.23899999999999999</v>
      </c>
      <c r="G24" s="68">
        <v>0.16200000000000001</v>
      </c>
      <c r="H24" s="116">
        <v>8.7999999999999995E-2</v>
      </c>
      <c r="I24" s="41">
        <f>I23/I$8</f>
        <v>0.14822191641920765</v>
      </c>
    </row>
    <row r="25" spans="1:9">
      <c r="A25" s="324" t="s">
        <v>15</v>
      </c>
      <c r="B25" s="2">
        <v>20</v>
      </c>
      <c r="C25" s="2">
        <v>33</v>
      </c>
      <c r="D25" s="65">
        <v>22</v>
      </c>
      <c r="E25" s="65">
        <v>22</v>
      </c>
      <c r="F25" s="65">
        <v>44</v>
      </c>
      <c r="G25" s="112">
        <v>18</v>
      </c>
      <c r="H25" s="113">
        <v>47</v>
      </c>
      <c r="I25" s="8">
        <f>SUM(B25:H25)</f>
        <v>206</v>
      </c>
    </row>
    <row r="26" spans="1:9" s="41" customFormat="1">
      <c r="A26" s="324"/>
      <c r="B26" s="38">
        <v>1.7000000000000001E-2</v>
      </c>
      <c r="C26" s="38">
        <v>8.0000000000000002E-3</v>
      </c>
      <c r="D26" s="68">
        <v>6.0000000000000001E-3</v>
      </c>
      <c r="E26" s="68">
        <v>5.0000000000000001E-3</v>
      </c>
      <c r="F26" s="68">
        <v>8.9999999999999993E-3</v>
      </c>
      <c r="G26" s="68">
        <v>5.0000000000000001E-3</v>
      </c>
      <c r="H26" s="116">
        <v>8.9999999999999993E-3</v>
      </c>
      <c r="I26" s="41">
        <f>I25/I$8</f>
        <v>7.4599840660534511E-3</v>
      </c>
    </row>
    <row r="27" spans="1:9" ht="15.75" customHeight="1">
      <c r="A27" s="324" t="s">
        <v>13</v>
      </c>
      <c r="B27" s="6">
        <v>175</v>
      </c>
      <c r="C27" s="6">
        <v>1389</v>
      </c>
      <c r="D27" s="66">
        <v>923</v>
      </c>
      <c r="E27" s="66">
        <v>259</v>
      </c>
      <c r="F27" s="66">
        <v>720</v>
      </c>
      <c r="G27" s="112">
        <v>304</v>
      </c>
      <c r="H27" s="115">
        <v>2134</v>
      </c>
      <c r="I27" s="8">
        <f>SUM(B27:H27)</f>
        <v>5904</v>
      </c>
    </row>
    <row r="28" spans="1:9" s="41" customFormat="1" ht="15.75" customHeight="1">
      <c r="A28" s="324"/>
      <c r="B28" s="38">
        <v>0.14899999999999999</v>
      </c>
      <c r="C28" s="38">
        <v>0.32900000000000001</v>
      </c>
      <c r="D28" s="68">
        <v>0.23699999999999999</v>
      </c>
      <c r="E28" s="68">
        <v>5.3999999999999999E-2</v>
      </c>
      <c r="F28" s="68">
        <v>0.14399999999999999</v>
      </c>
      <c r="G28" s="68">
        <v>9.0999999999999998E-2</v>
      </c>
      <c r="H28" s="116">
        <v>0.41</v>
      </c>
      <c r="I28" s="41">
        <f>I27/I$8</f>
        <v>0.21380459187368725</v>
      </c>
    </row>
    <row r="29" spans="1:9" s="41" customFormat="1" ht="32.25" customHeight="1">
      <c r="A29" s="56" t="s">
        <v>24</v>
      </c>
      <c r="B29" s="57">
        <f>1-B13</f>
        <v>0.58400000000000007</v>
      </c>
      <c r="C29" s="57">
        <f t="shared" ref="C29:I29" si="0">1-C13</f>
        <v>0.80200000000000005</v>
      </c>
      <c r="D29" s="106">
        <f t="shared" si="0"/>
        <v>0.69100000000000006</v>
      </c>
      <c r="E29" s="106">
        <f t="shared" si="0"/>
        <v>0.35899999999999999</v>
      </c>
      <c r="F29" s="106">
        <f t="shared" si="0"/>
        <v>0.56499999999999995</v>
      </c>
      <c r="G29" s="106">
        <f t="shared" si="0"/>
        <v>0.42000000000000004</v>
      </c>
      <c r="H29" s="106">
        <f t="shared" si="0"/>
        <v>0.87</v>
      </c>
      <c r="I29" s="57">
        <f t="shared" si="0"/>
        <v>0.62417614253639453</v>
      </c>
    </row>
    <row r="30" spans="1:9">
      <c r="A30" s="5" t="s">
        <v>54</v>
      </c>
      <c r="B30" s="13"/>
      <c r="C30" s="13"/>
      <c r="D30" s="104"/>
      <c r="E30" s="104"/>
      <c r="F30" s="104"/>
      <c r="G30" s="104"/>
      <c r="H30" s="104"/>
      <c r="I30" s="13"/>
    </row>
    <row r="31" spans="1:9">
      <c r="A31" s="95" t="s">
        <v>16</v>
      </c>
      <c r="B31" s="6">
        <v>506</v>
      </c>
      <c r="C31" s="6">
        <v>1395</v>
      </c>
      <c r="D31" s="66">
        <v>1669</v>
      </c>
      <c r="E31" s="66">
        <v>2659</v>
      </c>
      <c r="F31" s="66">
        <v>2316</v>
      </c>
      <c r="G31" s="66">
        <v>1944</v>
      </c>
      <c r="H31" s="115">
        <v>1688</v>
      </c>
      <c r="I31" s="8">
        <f>SUM(B31:H31)</f>
        <v>12177</v>
      </c>
    </row>
    <row r="32" spans="1:9">
      <c r="A32" s="95" t="s">
        <v>17</v>
      </c>
      <c r="B32" s="6">
        <v>482</v>
      </c>
      <c r="C32" s="6">
        <v>1326</v>
      </c>
      <c r="D32" s="66">
        <v>1583</v>
      </c>
      <c r="E32" s="66">
        <v>2522</v>
      </c>
      <c r="F32" s="66">
        <v>2202</v>
      </c>
      <c r="G32" s="66">
        <v>1663</v>
      </c>
      <c r="H32" s="115">
        <v>1643</v>
      </c>
      <c r="I32" s="8">
        <f>SUM(B32:H32)</f>
        <v>11421</v>
      </c>
    </row>
    <row r="33" spans="1:10">
      <c r="A33" s="95" t="s">
        <v>18</v>
      </c>
      <c r="B33" s="38">
        <v>0.4</v>
      </c>
      <c r="C33" s="38">
        <v>0.33500000000000002</v>
      </c>
      <c r="D33" s="68">
        <v>0.21199999999999999</v>
      </c>
      <c r="E33" s="68">
        <v>0.626</v>
      </c>
      <c r="F33" s="68">
        <v>0.48799999999999999</v>
      </c>
      <c r="G33" s="68">
        <v>0.51100000000000001</v>
      </c>
      <c r="H33" s="68">
        <v>0.28499999999999998</v>
      </c>
      <c r="I33" s="41">
        <f>((B33*B32)+(C33*C32)+(D33*D32)+(E33*E32)+(F33*F32)+(G33*G32)+(H33*H32))/I32</f>
        <v>0.43288696261273091</v>
      </c>
    </row>
    <row r="34" spans="1:10">
      <c r="A34" s="95" t="s">
        <v>19</v>
      </c>
      <c r="B34" s="38">
        <v>0.6</v>
      </c>
      <c r="C34" s="38">
        <v>0.66500000000000004</v>
      </c>
      <c r="D34" s="68">
        <v>0.78800000000000003</v>
      </c>
      <c r="E34" s="68">
        <v>0.374</v>
      </c>
      <c r="F34" s="68">
        <v>0.51200000000000001</v>
      </c>
      <c r="G34" s="68">
        <v>0.48899999999999999</v>
      </c>
      <c r="H34" s="68">
        <v>0.71499999999999997</v>
      </c>
      <c r="I34" s="41">
        <f>1-I33</f>
        <v>0.56711303738726904</v>
      </c>
    </row>
    <row r="35" spans="1:10">
      <c r="A35" s="95" t="s">
        <v>20</v>
      </c>
      <c r="B35" s="38">
        <v>4.7E-2</v>
      </c>
      <c r="C35" s="38">
        <v>4.9000000000000002E-2</v>
      </c>
      <c r="D35" s="68">
        <v>5.1999999999999998E-2</v>
      </c>
      <c r="E35" s="68">
        <v>5.1999999999999998E-2</v>
      </c>
      <c r="F35" s="68">
        <v>4.9000000000000002E-2</v>
      </c>
      <c r="G35" s="68">
        <v>0.14499999999999999</v>
      </c>
      <c r="H35" s="68">
        <v>2.7E-2</v>
      </c>
      <c r="I35" s="41">
        <f>1-(I32/I31)</f>
        <v>6.2084257206208471E-2</v>
      </c>
    </row>
    <row r="36" spans="1:10">
      <c r="A36" s="96" t="s">
        <v>23</v>
      </c>
      <c r="B36" s="102">
        <v>12</v>
      </c>
      <c r="C36" s="102">
        <v>34</v>
      </c>
      <c r="D36" s="107">
        <v>38</v>
      </c>
      <c r="E36" s="107">
        <v>57</v>
      </c>
      <c r="F36" s="107">
        <v>74</v>
      </c>
      <c r="G36" s="107">
        <v>94</v>
      </c>
      <c r="H36" s="107">
        <v>30</v>
      </c>
      <c r="I36" s="8">
        <f>SUM(B36:H36)</f>
        <v>339</v>
      </c>
    </row>
    <row r="37" spans="1:10">
      <c r="A37" s="95" t="s">
        <v>22</v>
      </c>
      <c r="B37" s="102">
        <v>4</v>
      </c>
      <c r="C37" s="102">
        <v>11</v>
      </c>
      <c r="D37" s="107">
        <v>5</v>
      </c>
      <c r="E37" s="107">
        <v>6</v>
      </c>
      <c r="F37" s="107">
        <v>5</v>
      </c>
      <c r="G37" s="107">
        <v>79</v>
      </c>
      <c r="H37" s="107">
        <v>2</v>
      </c>
      <c r="I37" s="8">
        <f>SUM(B37:H37)</f>
        <v>112</v>
      </c>
    </row>
    <row r="38" spans="1:10" ht="30">
      <c r="A38" s="95" t="s">
        <v>21</v>
      </c>
      <c r="B38" s="102">
        <v>2</v>
      </c>
      <c r="C38" s="102">
        <v>3</v>
      </c>
      <c r="D38" s="107">
        <v>6</v>
      </c>
      <c r="E38" s="107">
        <v>44</v>
      </c>
      <c r="F38" s="107">
        <v>9</v>
      </c>
      <c r="G38" s="107">
        <v>15</v>
      </c>
      <c r="H38" s="107">
        <v>4</v>
      </c>
      <c r="I38" s="8">
        <f>SUM(B38:H38)</f>
        <v>83</v>
      </c>
    </row>
    <row r="39" spans="1:10">
      <c r="A39" s="5" t="s">
        <v>81</v>
      </c>
      <c r="B39" s="38">
        <v>3.1E-2</v>
      </c>
      <c r="C39" s="38">
        <v>0.05</v>
      </c>
      <c r="D39" s="38">
        <v>5.2999999999999999E-2</v>
      </c>
      <c r="E39" s="38">
        <v>4.2999999999999997E-2</v>
      </c>
      <c r="F39" s="38">
        <v>3.1E-2</v>
      </c>
      <c r="G39" s="38">
        <v>8.4000000000000005E-2</v>
      </c>
      <c r="H39" s="38">
        <v>2.4E-2</v>
      </c>
      <c r="I39" s="38">
        <f>((B39*B31)+(C39*C31)+(D39*D31)+(E39*E31)+(F39*F31)+(G39*G31)+(H39*H31))/I31</f>
        <v>4.6303194547096992E-2</v>
      </c>
    </row>
    <row r="40" spans="1:10">
      <c r="A40" s="5" t="s">
        <v>58</v>
      </c>
      <c r="B40" s="13"/>
      <c r="C40" s="13"/>
      <c r="D40" s="104"/>
      <c r="E40" s="104"/>
      <c r="F40" s="104"/>
      <c r="G40" s="104"/>
      <c r="H40" s="104"/>
      <c r="I40" s="13"/>
    </row>
    <row r="41" spans="1:10">
      <c r="A41" s="95" t="s">
        <v>55</v>
      </c>
      <c r="B41" s="6">
        <v>796</v>
      </c>
      <c r="C41" s="233">
        <v>2493</v>
      </c>
      <c r="D41" s="233">
        <v>2573</v>
      </c>
      <c r="E41" s="233">
        <v>2754</v>
      </c>
      <c r="F41" s="233">
        <v>3591</v>
      </c>
      <c r="G41" s="233">
        <v>2212</v>
      </c>
      <c r="H41" s="233">
        <v>2639</v>
      </c>
      <c r="I41" s="8">
        <f>SUM(B41:H41)</f>
        <v>17058</v>
      </c>
    </row>
    <row r="42" spans="1:10">
      <c r="A42" s="95" t="s">
        <v>56</v>
      </c>
      <c r="B42" s="249">
        <v>7.3999999999999996E-2</v>
      </c>
      <c r="C42" s="249">
        <v>5.1999999999999998E-2</v>
      </c>
      <c r="D42" s="249">
        <v>8.5000000000000006E-2</v>
      </c>
      <c r="E42" s="249">
        <v>5.1999999999999998E-2</v>
      </c>
      <c r="F42" s="249">
        <v>4.7E-2</v>
      </c>
      <c r="G42" s="249">
        <v>4.8000000000000001E-2</v>
      </c>
      <c r="H42" s="249">
        <v>0.128</v>
      </c>
      <c r="I42" s="41">
        <f>((B42*B41)+(C42*C41)+(D42*D41)+(E42*E41)+(F42*F41)+(G42*G41)+(H42*H41))/I41</f>
        <v>6.8190760933286437E-2</v>
      </c>
    </row>
    <row r="43" spans="1:10">
      <c r="A43" s="95" t="s">
        <v>68</v>
      </c>
      <c r="B43" s="232">
        <v>503</v>
      </c>
      <c r="C43" s="233">
        <v>1296</v>
      </c>
      <c r="D43" s="233">
        <v>1603</v>
      </c>
      <c r="E43" s="233">
        <v>2544</v>
      </c>
      <c r="F43" s="233">
        <v>2284</v>
      </c>
      <c r="G43" s="233">
        <v>1661</v>
      </c>
      <c r="H43" s="233">
        <v>1634</v>
      </c>
      <c r="I43" s="8">
        <f>SUM(B43:H43)</f>
        <v>11525</v>
      </c>
    </row>
    <row r="44" spans="1:10">
      <c r="A44" s="95" t="s">
        <v>57</v>
      </c>
      <c r="B44" s="233">
        <v>67386</v>
      </c>
      <c r="C44" s="233">
        <v>55458</v>
      </c>
      <c r="D44" s="233">
        <v>55884</v>
      </c>
      <c r="E44" s="233">
        <v>93973</v>
      </c>
      <c r="F44" s="233">
        <v>67955</v>
      </c>
      <c r="G44" s="233">
        <v>106336</v>
      </c>
      <c r="H44" s="233">
        <v>35970</v>
      </c>
      <c r="I44" s="98">
        <f>((B44*B43)+(C44*C43)+(D44*D43)+(E44*E43)+(F44*F43)+(G44*G43)+(H44*H43))/I43</f>
        <v>71585.803557483727</v>
      </c>
      <c r="J44" t="s">
        <v>70</v>
      </c>
    </row>
    <row r="45" spans="1:10" ht="30">
      <c r="A45" s="95" t="s">
        <v>62</v>
      </c>
      <c r="B45" s="249">
        <v>5.8000000000000003E-2</v>
      </c>
      <c r="C45" s="249">
        <v>4.7E-2</v>
      </c>
      <c r="D45" s="249">
        <v>2.3E-2</v>
      </c>
      <c r="E45" s="109">
        <v>0</v>
      </c>
      <c r="F45" s="249">
        <v>0.111</v>
      </c>
      <c r="G45" s="249">
        <v>1.7000000000000001E-2</v>
      </c>
      <c r="H45" s="249">
        <v>0.16800000000000001</v>
      </c>
      <c r="I45" s="109">
        <f>((B45*B43)+(C45*C43)+(D45*D43)+(E45*E43)+(F45*F43)+(G45*G43)+(H45*H43))/I43</f>
        <v>5.9282255965292845E-2</v>
      </c>
    </row>
    <row r="46" spans="1:10" ht="30">
      <c r="A46" s="96" t="s">
        <v>59</v>
      </c>
      <c r="B46" s="249">
        <v>1.4999999999999999E-2</v>
      </c>
      <c r="C46" s="249">
        <v>7.2999999999999995E-2</v>
      </c>
      <c r="D46" s="249">
        <v>0.22</v>
      </c>
      <c r="E46" s="249">
        <v>0.13</v>
      </c>
      <c r="F46" s="249">
        <v>5.3999999999999999E-2</v>
      </c>
      <c r="G46" s="249">
        <v>7.3999999999999996E-2</v>
      </c>
      <c r="H46" s="249">
        <v>0.28000000000000003</v>
      </c>
      <c r="I46" s="41">
        <f>((B46*B$8)+(C46*C$8)+(D46*D$8)+(E46*E$8)+(F46*F$8)+(G46*G$8)+(H46*H$8))/I$8</f>
        <v>0.13679477801115375</v>
      </c>
      <c r="J46" s="99" t="s">
        <v>105</v>
      </c>
    </row>
    <row r="47" spans="1:10">
      <c r="A47" s="5" t="s">
        <v>85</v>
      </c>
    </row>
    <row r="48" spans="1:10">
      <c r="A48" t="s">
        <v>86</v>
      </c>
      <c r="B48" s="37">
        <v>715</v>
      </c>
      <c r="C48" s="6">
        <v>2322</v>
      </c>
      <c r="D48" s="66">
        <v>2274</v>
      </c>
      <c r="E48" s="66">
        <v>2518</v>
      </c>
      <c r="F48" s="66">
        <v>3356</v>
      </c>
      <c r="G48" s="66">
        <v>2080</v>
      </c>
      <c r="H48" s="115">
        <v>2115</v>
      </c>
      <c r="I48">
        <f>SUM(B48:H48)</f>
        <v>15380</v>
      </c>
    </row>
    <row r="49" spans="1:9">
      <c r="A49" t="s">
        <v>87</v>
      </c>
      <c r="B49" s="37">
        <v>0</v>
      </c>
      <c r="C49" s="37">
        <v>0</v>
      </c>
      <c r="D49" s="71">
        <v>0</v>
      </c>
      <c r="E49" s="71">
        <v>15</v>
      </c>
      <c r="F49" s="71">
        <v>0</v>
      </c>
      <c r="G49" s="71">
        <v>0</v>
      </c>
      <c r="H49" s="235">
        <v>9</v>
      </c>
      <c r="I49">
        <f t="shared" ref="I49:I61" si="1">SUM(B49:H49)</f>
        <v>24</v>
      </c>
    </row>
    <row r="50" spans="1:9">
      <c r="A50" t="s">
        <v>88</v>
      </c>
      <c r="B50" s="37">
        <v>23</v>
      </c>
      <c r="C50" s="37">
        <v>100</v>
      </c>
      <c r="D50" s="71">
        <v>108</v>
      </c>
      <c r="E50" s="71">
        <v>22</v>
      </c>
      <c r="F50" s="71">
        <v>153</v>
      </c>
      <c r="G50" s="71">
        <v>26</v>
      </c>
      <c r="H50" s="235">
        <v>101</v>
      </c>
      <c r="I50">
        <f t="shared" si="1"/>
        <v>533</v>
      </c>
    </row>
    <row r="51" spans="1:9">
      <c r="A51" t="s">
        <v>89</v>
      </c>
      <c r="B51" s="37">
        <v>13</v>
      </c>
      <c r="C51" s="37">
        <v>46</v>
      </c>
      <c r="D51" s="71">
        <v>142</v>
      </c>
      <c r="E51" s="71">
        <v>234</v>
      </c>
      <c r="F51" s="71">
        <v>114</v>
      </c>
      <c r="G51" s="71">
        <v>100</v>
      </c>
      <c r="H51" s="235">
        <v>139</v>
      </c>
      <c r="I51">
        <f t="shared" si="1"/>
        <v>788</v>
      </c>
    </row>
    <row r="52" spans="1:9">
      <c r="A52" t="s">
        <v>90</v>
      </c>
      <c r="B52" s="37">
        <v>40</v>
      </c>
      <c r="C52" s="37">
        <v>30</v>
      </c>
      <c r="D52" s="71">
        <v>30</v>
      </c>
      <c r="E52" s="71">
        <v>103</v>
      </c>
      <c r="F52" s="71">
        <v>78</v>
      </c>
      <c r="G52" s="71">
        <v>18</v>
      </c>
      <c r="H52" s="235">
        <v>31</v>
      </c>
      <c r="I52">
        <f t="shared" si="1"/>
        <v>330</v>
      </c>
    </row>
    <row r="53" spans="1:9">
      <c r="A53" t="s">
        <v>91</v>
      </c>
      <c r="B53" s="37">
        <v>59</v>
      </c>
      <c r="C53" s="37">
        <v>146</v>
      </c>
      <c r="D53" s="71">
        <v>161</v>
      </c>
      <c r="E53" s="71">
        <v>122</v>
      </c>
      <c r="F53" s="71">
        <v>206</v>
      </c>
      <c r="G53" s="71">
        <v>139</v>
      </c>
      <c r="H53" s="235">
        <v>313</v>
      </c>
      <c r="I53">
        <f t="shared" si="1"/>
        <v>1146</v>
      </c>
    </row>
    <row r="54" spans="1:9">
      <c r="A54" t="s">
        <v>92</v>
      </c>
      <c r="B54" s="37">
        <v>25</v>
      </c>
      <c r="C54" s="37">
        <v>90</v>
      </c>
      <c r="D54" s="71">
        <v>84</v>
      </c>
      <c r="E54" s="71">
        <v>75</v>
      </c>
      <c r="F54" s="71">
        <v>29</v>
      </c>
      <c r="G54" s="71">
        <v>46</v>
      </c>
      <c r="H54" s="235">
        <v>186</v>
      </c>
      <c r="I54">
        <f t="shared" si="1"/>
        <v>535</v>
      </c>
    </row>
    <row r="55" spans="1:9">
      <c r="A55" t="s">
        <v>93</v>
      </c>
      <c r="B55" s="37">
        <v>5</v>
      </c>
      <c r="C55" s="37">
        <v>112</v>
      </c>
      <c r="D55" s="71">
        <v>168</v>
      </c>
      <c r="E55" s="71">
        <v>358</v>
      </c>
      <c r="F55" s="71">
        <v>382</v>
      </c>
      <c r="G55" s="71">
        <v>334</v>
      </c>
      <c r="H55" s="235">
        <v>90</v>
      </c>
      <c r="I55">
        <f t="shared" si="1"/>
        <v>1449</v>
      </c>
    </row>
    <row r="56" spans="1:9">
      <c r="A56" t="s">
        <v>94</v>
      </c>
      <c r="B56" s="37">
        <v>66</v>
      </c>
      <c r="C56" s="37">
        <v>48</v>
      </c>
      <c r="D56" s="71">
        <v>102</v>
      </c>
      <c r="E56" s="71">
        <v>170</v>
      </c>
      <c r="F56" s="71">
        <v>180</v>
      </c>
      <c r="G56" s="71">
        <v>104</v>
      </c>
      <c r="H56" s="235">
        <v>52</v>
      </c>
      <c r="I56">
        <f t="shared" si="1"/>
        <v>722</v>
      </c>
    </row>
    <row r="57" spans="1:9">
      <c r="A57" t="s">
        <v>95</v>
      </c>
      <c r="B57" s="37">
        <v>198</v>
      </c>
      <c r="C57" s="37">
        <v>905</v>
      </c>
      <c r="D57" s="71">
        <v>421</v>
      </c>
      <c r="E57" s="71">
        <v>440</v>
      </c>
      <c r="F57" s="71">
        <v>391</v>
      </c>
      <c r="G57" s="71">
        <v>548</v>
      </c>
      <c r="H57" s="235">
        <v>140</v>
      </c>
      <c r="I57">
        <f t="shared" si="1"/>
        <v>3043</v>
      </c>
    </row>
    <row r="58" spans="1:9">
      <c r="A58" t="s">
        <v>96</v>
      </c>
      <c r="B58" s="37">
        <v>148</v>
      </c>
      <c r="C58" s="37">
        <v>386</v>
      </c>
      <c r="D58" s="71">
        <v>351</v>
      </c>
      <c r="E58" s="71">
        <v>404</v>
      </c>
      <c r="F58" s="66">
        <v>1060</v>
      </c>
      <c r="G58" s="71">
        <v>446</v>
      </c>
      <c r="H58" s="235">
        <v>353</v>
      </c>
      <c r="I58">
        <f t="shared" si="1"/>
        <v>3148</v>
      </c>
    </row>
    <row r="59" spans="1:9">
      <c r="A59" t="s">
        <v>97</v>
      </c>
      <c r="B59" s="37">
        <v>66</v>
      </c>
      <c r="C59" s="37">
        <v>195</v>
      </c>
      <c r="D59" s="71">
        <v>440</v>
      </c>
      <c r="E59" s="71">
        <v>405</v>
      </c>
      <c r="F59" s="71">
        <v>423</v>
      </c>
      <c r="G59" s="71">
        <v>205</v>
      </c>
      <c r="H59" s="235">
        <v>351</v>
      </c>
      <c r="I59">
        <f t="shared" si="1"/>
        <v>2085</v>
      </c>
    </row>
    <row r="60" spans="1:9">
      <c r="A60" t="s">
        <v>98</v>
      </c>
      <c r="B60" s="37">
        <v>60</v>
      </c>
      <c r="C60" s="37">
        <v>197</v>
      </c>
      <c r="D60" s="71">
        <v>244</v>
      </c>
      <c r="E60" s="71">
        <v>79</v>
      </c>
      <c r="F60" s="71">
        <v>296</v>
      </c>
      <c r="G60" s="71">
        <v>37</v>
      </c>
      <c r="H60" s="235">
        <v>243</v>
      </c>
      <c r="I60">
        <f t="shared" si="1"/>
        <v>1156</v>
      </c>
    </row>
    <row r="61" spans="1:9">
      <c r="A61" t="s">
        <v>99</v>
      </c>
      <c r="B61" s="37">
        <v>12</v>
      </c>
      <c r="C61" s="37">
        <v>67</v>
      </c>
      <c r="D61" s="71">
        <v>23</v>
      </c>
      <c r="E61" s="71">
        <v>91</v>
      </c>
      <c r="F61" s="71">
        <v>44</v>
      </c>
      <c r="G61" s="71">
        <v>77</v>
      </c>
      <c r="H61" s="235">
        <v>107</v>
      </c>
      <c r="I61">
        <f t="shared" si="1"/>
        <v>421</v>
      </c>
    </row>
    <row r="63" spans="1:9">
      <c r="A63" s="5" t="s">
        <v>110</v>
      </c>
    </row>
    <row r="64" spans="1:9">
      <c r="A64" s="305" t="s">
        <v>112</v>
      </c>
      <c r="B64" s="6">
        <v>1301</v>
      </c>
      <c r="C64" s="6">
        <v>4225</v>
      </c>
      <c r="D64" s="66">
        <v>4518</v>
      </c>
      <c r="E64" s="66">
        <v>4978</v>
      </c>
      <c r="F64" s="66">
        <v>5933</v>
      </c>
      <c r="G64" s="66">
        <v>3240</v>
      </c>
      <c r="H64" s="115">
        <v>5296</v>
      </c>
      <c r="I64" s="8">
        <f>SUM(B64:H64)</f>
        <v>29491</v>
      </c>
    </row>
    <row r="65" spans="1:9">
      <c r="A65" t="s">
        <v>109</v>
      </c>
      <c r="B65" s="38">
        <v>0.82</v>
      </c>
      <c r="C65" s="38">
        <v>0.75800000000000001</v>
      </c>
      <c r="D65" s="38">
        <v>0.75900000000000001</v>
      </c>
      <c r="E65" s="38">
        <v>0.90700000000000003</v>
      </c>
      <c r="F65" s="38">
        <v>0.82799999999999996</v>
      </c>
      <c r="G65" s="38">
        <v>0.84299999999999997</v>
      </c>
      <c r="H65" s="38">
        <v>0.73499999999999999</v>
      </c>
      <c r="I65" s="38">
        <f>((B65*B$64)+(C65*C$64)+(D65*D$64)+(E65*E$64)+(F65*F$64)+(G65*G$64)+(H65*H$64))/I$64</f>
        <v>0.80532982943949005</v>
      </c>
    </row>
    <row r="66" spans="1:9">
      <c r="A66" t="s">
        <v>108</v>
      </c>
      <c r="B66" s="38">
        <f>1-B65</f>
        <v>0.18000000000000005</v>
      </c>
      <c r="C66" s="38">
        <f t="shared" ref="C66:H66" si="2">1-C65</f>
        <v>0.24199999999999999</v>
      </c>
      <c r="D66" s="38">
        <f t="shared" si="2"/>
        <v>0.24099999999999999</v>
      </c>
      <c r="E66" s="38">
        <f t="shared" si="2"/>
        <v>9.2999999999999972E-2</v>
      </c>
      <c r="F66" s="38">
        <f t="shared" si="2"/>
        <v>0.17200000000000004</v>
      </c>
      <c r="G66" s="38">
        <f t="shared" si="2"/>
        <v>0.15700000000000003</v>
      </c>
      <c r="H66" s="38">
        <f t="shared" si="2"/>
        <v>0.26500000000000001</v>
      </c>
      <c r="I66" s="38">
        <f>((B66*B$64)+(C66*C$64)+(D66*D$64)+(E66*E$64)+(F66*F$64)+(G66*G$64)+(H66*H$64))/I$64</f>
        <v>0.19467017056050998</v>
      </c>
    </row>
    <row r="67" spans="1:9">
      <c r="A67" t="s">
        <v>111</v>
      </c>
      <c r="B67" s="38">
        <v>6.4000000000000001E-2</v>
      </c>
      <c r="C67" s="38">
        <v>9.0999999999999998E-2</v>
      </c>
      <c r="D67" s="38">
        <v>8.5000000000000006E-2</v>
      </c>
      <c r="E67" s="38">
        <v>5.3999999999999999E-2</v>
      </c>
      <c r="F67" s="38">
        <v>0.08</v>
      </c>
      <c r="G67" s="38">
        <v>0.113</v>
      </c>
      <c r="H67" s="38">
        <v>8.3000000000000004E-2</v>
      </c>
      <c r="I67" s="38">
        <f>((B67*B$64)+(C67*C$64)+(D67*D$64)+(E67*E$64)+(F67*F$64)+(G67*G$64)+(H67*H$64))/I$64</f>
        <v>8.1411583194873016E-2</v>
      </c>
    </row>
  </sheetData>
  <mergeCells count="9">
    <mergeCell ref="A25:A26"/>
    <mergeCell ref="A27:A28"/>
    <mergeCell ref="A14:A15"/>
    <mergeCell ref="A12:A13"/>
    <mergeCell ref="A10:A11"/>
    <mergeCell ref="A17:A18"/>
    <mergeCell ref="A19:A20"/>
    <mergeCell ref="A21:A22"/>
    <mergeCell ref="A23:A24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>
      <pane ySplit="5" topLeftCell="A49" activePane="bottomLeft" state="frozen"/>
      <selection activeCell="B1" sqref="B1"/>
      <selection pane="bottomLeft" activeCell="M67" sqref="M67"/>
    </sheetView>
  </sheetViews>
  <sheetFormatPr defaultRowHeight="15"/>
  <cols>
    <col min="1" max="1" width="28.28515625" customWidth="1"/>
    <col min="2" max="2" width="11.5703125" bestFit="1" customWidth="1"/>
    <col min="3" max="3" width="11.140625" style="2" bestFit="1" customWidth="1"/>
    <col min="5" max="5" width="9.140625" style="72"/>
    <col min="6" max="8" width="11.140625" style="65" bestFit="1" customWidth="1"/>
    <col min="9" max="9" width="11.140625" style="133" bestFit="1" customWidth="1"/>
    <col min="10" max="10" width="11.140625" style="65" bestFit="1" customWidth="1"/>
    <col min="11" max="11" width="9.140625" style="65"/>
    <col min="12" max="12" width="9.140625" style="144"/>
    <col min="13" max="14" width="11.140625" bestFit="1" customWidth="1"/>
  </cols>
  <sheetData>
    <row r="1" spans="1:15">
      <c r="A1" s="15" t="s">
        <v>37</v>
      </c>
    </row>
    <row r="2" spans="1:15">
      <c r="I2" s="133" t="s">
        <v>29</v>
      </c>
    </row>
    <row r="3" spans="1:15">
      <c r="A3" s="15" t="s">
        <v>28</v>
      </c>
      <c r="B3" s="77">
        <v>2713</v>
      </c>
      <c r="C3" s="76">
        <v>2714</v>
      </c>
      <c r="D3" s="77">
        <v>2715</v>
      </c>
      <c r="E3" s="121">
        <v>2716</v>
      </c>
      <c r="F3" s="122">
        <v>2719.01</v>
      </c>
      <c r="G3" s="122">
        <v>2719.02</v>
      </c>
      <c r="H3" s="122">
        <v>2721</v>
      </c>
      <c r="I3" s="134">
        <v>2722.01</v>
      </c>
      <c r="J3" s="123">
        <v>2722.02</v>
      </c>
      <c r="K3" s="123">
        <v>2723.01</v>
      </c>
      <c r="L3" s="145">
        <v>2723.02</v>
      </c>
    </row>
    <row r="5" spans="1:15">
      <c r="A5" s="5" t="s">
        <v>9</v>
      </c>
      <c r="B5" s="31">
        <v>2713</v>
      </c>
      <c r="C5" s="51">
        <v>2714</v>
      </c>
      <c r="D5" s="31">
        <v>2715</v>
      </c>
      <c r="E5" s="64">
        <v>2716</v>
      </c>
      <c r="F5" s="110">
        <v>2719.01</v>
      </c>
      <c r="G5" s="110">
        <v>2719.02</v>
      </c>
      <c r="H5" s="110">
        <v>2721</v>
      </c>
      <c r="I5" s="135">
        <v>2722.01</v>
      </c>
      <c r="J5" s="64">
        <v>2722.02</v>
      </c>
      <c r="K5" s="64">
        <v>2723.01</v>
      </c>
      <c r="L5" s="146">
        <v>2723.02</v>
      </c>
      <c r="M5" s="15" t="s">
        <v>26</v>
      </c>
      <c r="N5" s="123" t="s">
        <v>73</v>
      </c>
      <c r="O5" s="123"/>
    </row>
    <row r="6" spans="1:15">
      <c r="A6" s="7">
        <v>1990</v>
      </c>
    </row>
    <row r="7" spans="1:15">
      <c r="A7" s="95" t="s">
        <v>48</v>
      </c>
    </row>
    <row r="8" spans="1:15">
      <c r="A8" s="95" t="s">
        <v>47</v>
      </c>
      <c r="B8">
        <v>4506</v>
      </c>
      <c r="C8" s="6">
        <v>3391</v>
      </c>
      <c r="D8">
        <v>2397</v>
      </c>
      <c r="E8" s="72">
        <v>4475</v>
      </c>
      <c r="F8" s="66">
        <v>3087</v>
      </c>
      <c r="G8" s="66">
        <v>3877</v>
      </c>
      <c r="H8" s="66">
        <v>4354</v>
      </c>
      <c r="I8" s="136">
        <v>2411</v>
      </c>
      <c r="J8" s="66">
        <v>3378</v>
      </c>
      <c r="K8" s="66">
        <v>2941</v>
      </c>
      <c r="L8" s="147">
        <v>4074</v>
      </c>
      <c r="M8" s="147">
        <f>SUM(B8:L8)</f>
        <v>38891</v>
      </c>
      <c r="N8" s="147">
        <f>SUM(I8:L8)</f>
        <v>12804</v>
      </c>
    </row>
    <row r="9" spans="1:15" s="29" customFormat="1" ht="30">
      <c r="A9" s="5" t="s">
        <v>52</v>
      </c>
      <c r="B9" s="5"/>
      <c r="C9" s="5"/>
      <c r="D9" s="5"/>
      <c r="E9" s="124"/>
      <c r="F9" s="124"/>
      <c r="G9" s="124"/>
      <c r="H9" s="130"/>
      <c r="I9" s="137"/>
      <c r="J9" s="124"/>
      <c r="K9" s="124"/>
      <c r="L9" s="148"/>
      <c r="M9" s="148"/>
      <c r="N9" s="148"/>
    </row>
    <row r="10" spans="1:15">
      <c r="A10" s="324" t="s">
        <v>51</v>
      </c>
      <c r="B10">
        <v>863</v>
      </c>
      <c r="C10" s="2">
        <v>446</v>
      </c>
      <c r="D10">
        <v>328</v>
      </c>
      <c r="E10" s="72">
        <v>450</v>
      </c>
      <c r="F10" s="66">
        <v>870</v>
      </c>
      <c r="G10" s="65">
        <v>926</v>
      </c>
      <c r="H10" s="66">
        <v>1061</v>
      </c>
      <c r="I10" s="136">
        <v>917</v>
      </c>
      <c r="J10" s="66">
        <v>1466</v>
      </c>
      <c r="K10" s="65">
        <v>911</v>
      </c>
      <c r="L10" s="147">
        <v>2041</v>
      </c>
      <c r="M10" s="147">
        <f>SUM(B10:L10)</f>
        <v>10279</v>
      </c>
      <c r="N10" s="147">
        <f>SUM(I10:L10)</f>
        <v>5335</v>
      </c>
    </row>
    <row r="11" spans="1:15" s="41" customFormat="1">
      <c r="A11" s="324"/>
      <c r="B11" s="41">
        <v>0.192</v>
      </c>
      <c r="C11" s="41">
        <v>0.13200000000000001</v>
      </c>
      <c r="D11" s="41">
        <v>0.112</v>
      </c>
      <c r="E11" s="73">
        <v>0.10100000000000001</v>
      </c>
      <c r="F11" s="68">
        <v>0.28199999999999997</v>
      </c>
      <c r="G11" s="73">
        <v>0.23899999999999999</v>
      </c>
      <c r="H11" s="68">
        <v>0.24399999999999999</v>
      </c>
      <c r="I11" s="138">
        <v>0.38</v>
      </c>
      <c r="J11" s="68">
        <v>0.434</v>
      </c>
      <c r="K11" s="68">
        <v>0.31</v>
      </c>
      <c r="L11" s="149">
        <v>0.501</v>
      </c>
      <c r="M11" s="149">
        <f>M10/M$8</f>
        <v>0.26430279499112908</v>
      </c>
      <c r="N11" s="149">
        <f>N10/N$8</f>
        <v>0.41666666666666669</v>
      </c>
    </row>
    <row r="12" spans="1:15">
      <c r="A12" s="324" t="s">
        <v>49</v>
      </c>
      <c r="B12">
        <v>2383</v>
      </c>
      <c r="C12" s="6">
        <v>2365</v>
      </c>
      <c r="D12">
        <v>1971</v>
      </c>
      <c r="E12" s="72">
        <v>2184</v>
      </c>
      <c r="F12" s="66">
        <v>1363</v>
      </c>
      <c r="G12" s="66">
        <v>2173</v>
      </c>
      <c r="H12" s="66">
        <v>2646</v>
      </c>
      <c r="I12" s="136">
        <v>1060</v>
      </c>
      <c r="J12" s="66">
        <v>1324</v>
      </c>
      <c r="K12" s="66">
        <v>1422</v>
      </c>
      <c r="L12" s="147">
        <v>1380</v>
      </c>
      <c r="M12" s="147">
        <f>SUM(B12:L12)</f>
        <v>20271</v>
      </c>
      <c r="N12" s="147">
        <f>SUM(I12:L12)</f>
        <v>5186</v>
      </c>
    </row>
    <row r="13" spans="1:15" s="41" customFormat="1">
      <c r="A13" s="324"/>
      <c r="B13" s="41">
        <v>0.52900000000000003</v>
      </c>
      <c r="C13" s="38">
        <v>0.69699999999999995</v>
      </c>
      <c r="D13" s="41">
        <v>0.67100000000000004</v>
      </c>
      <c r="E13" s="73">
        <v>0.48799999999999999</v>
      </c>
      <c r="F13" s="68">
        <v>0.442</v>
      </c>
      <c r="G13" s="68">
        <v>0.56000000000000005</v>
      </c>
      <c r="H13" s="68">
        <v>0.60799999999999998</v>
      </c>
      <c r="I13" s="138">
        <v>0.44</v>
      </c>
      <c r="J13" s="68">
        <v>0.39200000000000002</v>
      </c>
      <c r="K13" s="68">
        <v>0.48399999999999999</v>
      </c>
      <c r="L13" s="149">
        <v>0.33900000000000002</v>
      </c>
      <c r="M13" s="149">
        <f>M12/M$8</f>
        <v>0.52122599058908226</v>
      </c>
      <c r="N13" s="149">
        <f>N12/N$8</f>
        <v>0.40502967822555452</v>
      </c>
    </row>
    <row r="14" spans="1:15" ht="30" customHeight="1">
      <c r="A14" s="324" t="s">
        <v>50</v>
      </c>
      <c r="B14">
        <v>113</v>
      </c>
      <c r="C14" s="2">
        <v>29</v>
      </c>
      <c r="D14">
        <v>54</v>
      </c>
      <c r="E14" s="72">
        <v>95</v>
      </c>
      <c r="F14" s="65">
        <v>220</v>
      </c>
      <c r="G14" s="65">
        <v>124</v>
      </c>
      <c r="H14" s="112">
        <v>76</v>
      </c>
      <c r="I14" s="133">
        <v>107</v>
      </c>
      <c r="J14" s="65">
        <v>131</v>
      </c>
      <c r="K14" s="65">
        <v>145</v>
      </c>
      <c r="L14" s="144">
        <v>186</v>
      </c>
      <c r="M14" s="147">
        <f>SUM(B14:L14)</f>
        <v>1280</v>
      </c>
      <c r="N14" s="147">
        <f>SUM(I14:L14)</f>
        <v>569</v>
      </c>
    </row>
    <row r="15" spans="1:15" s="41" customFormat="1">
      <c r="A15" s="324"/>
      <c r="B15" s="41">
        <v>2.5000000000000001E-2</v>
      </c>
      <c r="C15" s="38">
        <v>8.9999999999999993E-3</v>
      </c>
      <c r="D15" s="41">
        <v>1.7999999999999999E-2</v>
      </c>
      <c r="E15" s="73">
        <v>2.1000000000000001E-2</v>
      </c>
      <c r="F15" s="68">
        <v>7.0999999999999994E-2</v>
      </c>
      <c r="G15" s="68">
        <v>3.2000000000000001E-2</v>
      </c>
      <c r="H15" s="68">
        <v>1.7000000000000001E-2</v>
      </c>
      <c r="I15" s="138">
        <v>4.3999999999999997E-2</v>
      </c>
      <c r="J15" s="68">
        <v>3.9E-2</v>
      </c>
      <c r="K15" s="68">
        <v>4.9000000000000002E-2</v>
      </c>
      <c r="L15" s="149">
        <v>4.5999999999999999E-2</v>
      </c>
      <c r="M15" s="149">
        <f>M14/M$8</f>
        <v>3.2912499035766631E-2</v>
      </c>
      <c r="N15" s="149">
        <f>N14/N$8</f>
        <v>4.4439237738206808E-2</v>
      </c>
    </row>
    <row r="16" spans="1:15" ht="45">
      <c r="A16" s="9" t="s">
        <v>61</v>
      </c>
      <c r="B16" s="9"/>
      <c r="C16" s="9"/>
      <c r="D16" s="9"/>
      <c r="E16" s="125"/>
      <c r="F16" s="125"/>
      <c r="G16" s="125"/>
      <c r="H16" s="131"/>
      <c r="I16" s="139"/>
      <c r="J16" s="125"/>
      <c r="K16" s="125"/>
      <c r="L16" s="150"/>
      <c r="M16" s="150"/>
      <c r="N16" s="150"/>
    </row>
    <row r="17" spans="1:14">
      <c r="A17" s="324" t="s">
        <v>11</v>
      </c>
      <c r="B17">
        <v>3120</v>
      </c>
      <c r="C17" s="6">
        <v>2819</v>
      </c>
      <c r="D17">
        <v>2317</v>
      </c>
      <c r="E17" s="72">
        <v>2655</v>
      </c>
      <c r="F17" s="66">
        <v>1905</v>
      </c>
      <c r="G17" s="66">
        <v>2837</v>
      </c>
      <c r="H17" s="66">
        <v>3415</v>
      </c>
      <c r="I17" s="136">
        <v>1554</v>
      </c>
      <c r="J17" s="66">
        <v>2021</v>
      </c>
      <c r="K17" s="66">
        <v>2020</v>
      </c>
      <c r="L17" s="147">
        <v>2424</v>
      </c>
      <c r="M17" s="147">
        <f>SUM(B17:L17)</f>
        <v>27087</v>
      </c>
      <c r="N17" s="147">
        <f>SUM(I17:L17)</f>
        <v>8019</v>
      </c>
    </row>
    <row r="18" spans="1:14" s="41" customFormat="1">
      <c r="A18" s="324"/>
      <c r="B18" s="41">
        <v>0.69199999999999995</v>
      </c>
      <c r="C18" s="38">
        <v>0.83099999999999996</v>
      </c>
      <c r="D18" s="41">
        <v>0.78900000000000003</v>
      </c>
      <c r="E18" s="73">
        <v>0.59299999999999997</v>
      </c>
      <c r="F18" s="68">
        <v>0.61699999999999999</v>
      </c>
      <c r="G18" s="68">
        <v>0.73199999999999998</v>
      </c>
      <c r="H18" s="68">
        <v>0.78400000000000003</v>
      </c>
      <c r="I18" s="138">
        <v>0.64500000000000002</v>
      </c>
      <c r="J18" s="68">
        <v>0.59799999999999998</v>
      </c>
      <c r="K18" s="68">
        <v>0.68700000000000006</v>
      </c>
      <c r="L18" s="149">
        <v>0.59499999999999997</v>
      </c>
      <c r="M18" s="149">
        <f>M17/M$8</f>
        <v>0.69648504795453958</v>
      </c>
      <c r="N18" s="149">
        <f>N17/N$8</f>
        <v>0.62628865979381443</v>
      </c>
    </row>
    <row r="19" spans="1:14">
      <c r="A19" s="324" t="s">
        <v>12</v>
      </c>
      <c r="B19">
        <v>182</v>
      </c>
      <c r="C19" s="6">
        <v>63</v>
      </c>
      <c r="D19">
        <v>80</v>
      </c>
      <c r="E19" s="72">
        <v>155</v>
      </c>
      <c r="F19" s="66">
        <v>268</v>
      </c>
      <c r="G19" s="66">
        <v>186</v>
      </c>
      <c r="H19" s="66">
        <v>123</v>
      </c>
      <c r="I19" s="136">
        <v>152</v>
      </c>
      <c r="J19" s="66">
        <v>183</v>
      </c>
      <c r="K19" s="65">
        <v>177</v>
      </c>
      <c r="L19" s="147">
        <v>238</v>
      </c>
      <c r="M19" s="147">
        <f>SUM(B19:L19)</f>
        <v>1807</v>
      </c>
      <c r="N19" s="147">
        <f>SUM(I19:L19)</f>
        <v>750</v>
      </c>
    </row>
    <row r="20" spans="1:14" s="41" customFormat="1">
      <c r="A20" s="324"/>
      <c r="B20" s="41">
        <v>0.04</v>
      </c>
      <c r="C20" s="38">
        <v>1.9E-2</v>
      </c>
      <c r="D20" s="41">
        <v>2.7E-2</v>
      </c>
      <c r="E20" s="73">
        <v>3.5000000000000003E-2</v>
      </c>
      <c r="F20" s="68">
        <v>8.6999999999999994E-2</v>
      </c>
      <c r="G20" s="68">
        <v>4.8000000000000001E-2</v>
      </c>
      <c r="H20" s="68">
        <v>2.8000000000000001E-2</v>
      </c>
      <c r="I20" s="138">
        <v>6.3E-2</v>
      </c>
      <c r="J20" s="68">
        <v>5.3999999999999999E-2</v>
      </c>
      <c r="K20" s="68">
        <v>0.06</v>
      </c>
      <c r="L20" s="149">
        <v>5.8000000000000003E-2</v>
      </c>
      <c r="M20" s="149">
        <f>M19/M$8</f>
        <v>4.6463191998148669E-2</v>
      </c>
      <c r="N20" s="149">
        <f>N19/N$8</f>
        <v>5.8575445173383318E-2</v>
      </c>
    </row>
    <row r="21" spans="1:14" ht="30" customHeight="1">
      <c r="A21" s="324" t="s">
        <v>25</v>
      </c>
      <c r="B21">
        <v>43</v>
      </c>
      <c r="C21" s="6">
        <v>32</v>
      </c>
      <c r="D21">
        <v>24</v>
      </c>
      <c r="E21" s="72">
        <v>49</v>
      </c>
      <c r="F21" s="66">
        <v>68</v>
      </c>
      <c r="G21" s="66">
        <v>66</v>
      </c>
      <c r="H21" s="66">
        <v>72</v>
      </c>
      <c r="I21" s="136">
        <v>57</v>
      </c>
      <c r="J21" s="66">
        <v>100</v>
      </c>
      <c r="K21" s="65">
        <v>53</v>
      </c>
      <c r="L21" s="147">
        <v>101</v>
      </c>
      <c r="M21" s="147">
        <f>SUM(B21:L21)</f>
        <v>665</v>
      </c>
      <c r="N21" s="147">
        <f>SUM(I21:L21)</f>
        <v>311</v>
      </c>
    </row>
    <row r="22" spans="1:14" s="41" customFormat="1">
      <c r="A22" s="324"/>
      <c r="B22" s="41">
        <v>0.01</v>
      </c>
      <c r="C22" s="38">
        <v>8.9999999999999993E-3</v>
      </c>
      <c r="D22" s="41">
        <v>8.0000000000000002E-3</v>
      </c>
      <c r="E22" s="73">
        <v>1.0999999999999999E-2</v>
      </c>
      <c r="F22" s="68">
        <v>2.1999999999999999E-2</v>
      </c>
      <c r="G22" s="68">
        <v>1.7000000000000001E-2</v>
      </c>
      <c r="H22" s="68">
        <v>1.7000000000000001E-2</v>
      </c>
      <c r="I22" s="138">
        <v>2.4E-2</v>
      </c>
      <c r="J22" s="68">
        <v>0.03</v>
      </c>
      <c r="K22" s="68">
        <v>1.7999999999999999E-2</v>
      </c>
      <c r="L22" s="149">
        <v>2.5000000000000001E-2</v>
      </c>
      <c r="M22" s="149">
        <f>M21/M$8</f>
        <v>1.7099071764675632E-2</v>
      </c>
      <c r="N22" s="149">
        <f>N21/N$8</f>
        <v>2.428928459856295E-2</v>
      </c>
    </row>
    <row r="23" spans="1:14">
      <c r="A23" s="324" t="s">
        <v>14</v>
      </c>
      <c r="B23">
        <v>1084</v>
      </c>
      <c r="C23" s="6">
        <v>507</v>
      </c>
      <c r="D23">
        <v>550</v>
      </c>
      <c r="E23" s="72">
        <v>1689</v>
      </c>
      <c r="F23" s="66">
        <v>587</v>
      </c>
      <c r="G23" s="66">
        <v>586</v>
      </c>
      <c r="H23" s="66">
        <v>500</v>
      </c>
      <c r="I23" s="136">
        <v>281</v>
      </c>
      <c r="J23" s="66">
        <v>389</v>
      </c>
      <c r="K23" s="65">
        <v>417</v>
      </c>
      <c r="L23" s="147">
        <v>423</v>
      </c>
      <c r="M23" s="147">
        <f>SUM(B23:L23)</f>
        <v>7013</v>
      </c>
      <c r="N23" s="147">
        <f>SUM(I23:L23)</f>
        <v>1510</v>
      </c>
    </row>
    <row r="24" spans="1:14" s="41" customFormat="1">
      <c r="A24" s="324"/>
      <c r="B24" s="41">
        <v>0.24099999999999999</v>
      </c>
      <c r="C24" s="38">
        <v>0.15</v>
      </c>
      <c r="D24" s="41">
        <v>0.187</v>
      </c>
      <c r="E24" s="73">
        <v>0.377</v>
      </c>
      <c r="F24" s="68">
        <v>0.19</v>
      </c>
      <c r="G24" s="68">
        <v>0.151</v>
      </c>
      <c r="H24" s="68">
        <v>0.115</v>
      </c>
      <c r="I24" s="138">
        <v>0.11700000000000001</v>
      </c>
      <c r="J24" s="68">
        <v>0.115</v>
      </c>
      <c r="K24" s="68">
        <v>0.14199999999999999</v>
      </c>
      <c r="L24" s="149">
        <v>0.104</v>
      </c>
      <c r="M24" s="149">
        <f>M23/M$8</f>
        <v>0.18032449667018077</v>
      </c>
      <c r="N24" s="149">
        <f>N23/N$8</f>
        <v>0.11793189628241174</v>
      </c>
    </row>
    <row r="25" spans="1:14" ht="30" customHeight="1">
      <c r="A25" s="324" t="s">
        <v>15</v>
      </c>
      <c r="B25">
        <v>31</v>
      </c>
      <c r="C25" s="6">
        <v>15</v>
      </c>
      <c r="D25">
        <v>11</v>
      </c>
      <c r="E25" s="72">
        <v>12</v>
      </c>
      <c r="F25" s="66">
        <v>20</v>
      </c>
      <c r="G25" s="66">
        <v>13</v>
      </c>
      <c r="H25" s="66">
        <v>27</v>
      </c>
      <c r="I25" s="136">
        <v>2</v>
      </c>
      <c r="J25" s="66">
        <v>20</v>
      </c>
      <c r="K25" s="65">
        <v>19</v>
      </c>
      <c r="L25" s="147">
        <v>10</v>
      </c>
      <c r="M25" s="147">
        <f>SUM(B25:L25)</f>
        <v>180</v>
      </c>
      <c r="N25" s="147">
        <f>SUM(I25:L25)</f>
        <v>51</v>
      </c>
    </row>
    <row r="26" spans="1:14" s="41" customFormat="1">
      <c r="A26" s="324"/>
      <c r="B26" s="41">
        <v>7.0000000000000001E-3</v>
      </c>
      <c r="C26" s="38">
        <v>4.0000000000000001E-3</v>
      </c>
      <c r="D26" s="41">
        <v>4.0000000000000001E-3</v>
      </c>
      <c r="E26" s="73">
        <v>3.0000000000000001E-3</v>
      </c>
      <c r="F26" s="68">
        <v>6.0000000000000001E-3</v>
      </c>
      <c r="G26" s="68">
        <v>3.0000000000000001E-3</v>
      </c>
      <c r="H26" s="68">
        <v>6.0000000000000001E-3</v>
      </c>
      <c r="I26" s="138">
        <v>1E-3</v>
      </c>
      <c r="J26" s="68">
        <v>6.0000000000000001E-3</v>
      </c>
      <c r="K26" s="68">
        <v>6.0000000000000001E-3</v>
      </c>
      <c r="L26" s="149">
        <v>2E-3</v>
      </c>
      <c r="M26" s="149">
        <f>M25/M$8</f>
        <v>4.6283201769046827E-3</v>
      </c>
      <c r="N26" s="149">
        <f>N25/N$8</f>
        <v>3.9831302717900658E-3</v>
      </c>
    </row>
    <row r="27" spans="1:14">
      <c r="A27" s="324" t="s">
        <v>13</v>
      </c>
      <c r="B27">
        <v>333</v>
      </c>
      <c r="C27" s="6">
        <v>143</v>
      </c>
      <c r="D27">
        <v>120</v>
      </c>
      <c r="E27" s="72">
        <v>153</v>
      </c>
      <c r="F27" s="66">
        <v>424</v>
      </c>
      <c r="G27" s="66">
        <v>427</v>
      </c>
      <c r="H27" s="66">
        <v>449</v>
      </c>
      <c r="I27" s="136">
        <v>485</v>
      </c>
      <c r="J27" s="66">
        <v>850</v>
      </c>
      <c r="K27" s="65">
        <v>437</v>
      </c>
      <c r="L27" s="147">
        <v>1082</v>
      </c>
      <c r="M27" s="147">
        <f>SUM(B27:L27)</f>
        <v>4903</v>
      </c>
      <c r="N27" s="147">
        <f>SUM(I27:L27)</f>
        <v>2854</v>
      </c>
    </row>
    <row r="28" spans="1:14" s="41" customFormat="1">
      <c r="A28" s="324"/>
      <c r="B28" s="41">
        <v>7.3999999999999996E-2</v>
      </c>
      <c r="C28" s="38">
        <v>4.2000000000000003E-2</v>
      </c>
      <c r="D28" s="41">
        <v>4.1000000000000002E-2</v>
      </c>
      <c r="E28" s="73">
        <v>3.4000000000000002E-2</v>
      </c>
      <c r="F28" s="68">
        <v>0.13700000000000001</v>
      </c>
      <c r="G28" s="68">
        <v>0.11</v>
      </c>
      <c r="H28" s="68">
        <v>0.10299999999999999</v>
      </c>
      <c r="I28" s="138">
        <v>0.20100000000000001</v>
      </c>
      <c r="J28" s="68">
        <v>0.252</v>
      </c>
      <c r="K28" s="68">
        <v>0.14899999999999999</v>
      </c>
      <c r="L28" s="149">
        <v>0.26600000000000001</v>
      </c>
      <c r="M28" s="149">
        <f>M27/M$8</f>
        <v>0.12607029904090922</v>
      </c>
      <c r="N28" s="149">
        <f>N27/N$8</f>
        <v>0.22289909403311464</v>
      </c>
    </row>
    <row r="29" spans="1:14" s="41" customFormat="1" ht="30">
      <c r="A29" s="56" t="s">
        <v>24</v>
      </c>
      <c r="B29" s="57">
        <f>1-B13</f>
        <v>0.47099999999999997</v>
      </c>
      <c r="C29" s="57">
        <f t="shared" ref="C29:N29" si="0">1-C13</f>
        <v>0.30300000000000005</v>
      </c>
      <c r="D29" s="57">
        <f t="shared" si="0"/>
        <v>0.32899999999999996</v>
      </c>
      <c r="E29" s="106">
        <f t="shared" si="0"/>
        <v>0.51200000000000001</v>
      </c>
      <c r="F29" s="106">
        <f t="shared" si="0"/>
        <v>0.55800000000000005</v>
      </c>
      <c r="G29" s="106">
        <f t="shared" si="0"/>
        <v>0.43999999999999995</v>
      </c>
      <c r="H29" s="132">
        <f t="shared" si="0"/>
        <v>0.39200000000000002</v>
      </c>
      <c r="I29" s="140">
        <f t="shared" si="0"/>
        <v>0.56000000000000005</v>
      </c>
      <c r="J29" s="106">
        <f t="shared" si="0"/>
        <v>0.60799999999999998</v>
      </c>
      <c r="K29" s="106">
        <f t="shared" si="0"/>
        <v>0.51600000000000001</v>
      </c>
      <c r="L29" s="151">
        <f t="shared" si="0"/>
        <v>0.66100000000000003</v>
      </c>
      <c r="M29" s="151">
        <f t="shared" si="0"/>
        <v>0.47877400941091774</v>
      </c>
      <c r="N29" s="151">
        <f t="shared" si="0"/>
        <v>0.59497032177444553</v>
      </c>
    </row>
    <row r="30" spans="1:14" s="29" customFormat="1">
      <c r="A30" s="5" t="s">
        <v>54</v>
      </c>
      <c r="B30" s="5"/>
      <c r="C30" s="5"/>
      <c r="D30" s="5"/>
      <c r="E30" s="124"/>
      <c r="F30" s="124"/>
      <c r="G30" s="124"/>
      <c r="H30" s="130"/>
      <c r="I30" s="137"/>
      <c r="J30" s="124"/>
      <c r="K30" s="124"/>
      <c r="L30" s="148"/>
      <c r="M30" s="148"/>
      <c r="N30" s="148"/>
    </row>
    <row r="31" spans="1:14">
      <c r="A31" s="95" t="s">
        <v>16</v>
      </c>
      <c r="B31">
        <v>2105</v>
      </c>
      <c r="C31" s="6">
        <v>1381</v>
      </c>
      <c r="D31">
        <v>1388</v>
      </c>
      <c r="E31" s="72">
        <v>2020</v>
      </c>
      <c r="F31" s="66">
        <v>1354</v>
      </c>
      <c r="G31" s="66">
        <v>1888</v>
      </c>
      <c r="H31" s="66">
        <v>1836</v>
      </c>
      <c r="I31" s="136">
        <v>1145</v>
      </c>
      <c r="J31" s="66">
        <v>1585</v>
      </c>
      <c r="K31" s="66">
        <v>1351</v>
      </c>
      <c r="L31" s="147">
        <v>1988</v>
      </c>
      <c r="M31" s="147">
        <f>SUM(B31:L31)</f>
        <v>18041</v>
      </c>
      <c r="N31" s="147">
        <f>SUM(I31:L31)</f>
        <v>6069</v>
      </c>
    </row>
    <row r="32" spans="1:14">
      <c r="A32" s="95" t="s">
        <v>17</v>
      </c>
      <c r="B32">
        <v>2002</v>
      </c>
      <c r="C32" s="63">
        <v>1344</v>
      </c>
      <c r="D32">
        <v>1331</v>
      </c>
      <c r="E32" s="72">
        <v>1914</v>
      </c>
      <c r="F32" s="126">
        <v>1286</v>
      </c>
      <c r="G32" s="126">
        <v>1796</v>
      </c>
      <c r="H32" s="126">
        <v>1775</v>
      </c>
      <c r="I32" s="141">
        <v>1095</v>
      </c>
      <c r="J32" s="126">
        <v>1519</v>
      </c>
      <c r="K32" s="66">
        <v>1277</v>
      </c>
      <c r="L32" s="147">
        <v>1880</v>
      </c>
      <c r="M32" s="147">
        <f>SUM(B32:L32)</f>
        <v>17219</v>
      </c>
      <c r="N32" s="147">
        <f>SUM(I32:L32)</f>
        <v>5771</v>
      </c>
    </row>
    <row r="33" spans="1:15">
      <c r="A33" s="95" t="s">
        <v>18</v>
      </c>
      <c r="B33" s="38">
        <v>0.57399999999999995</v>
      </c>
      <c r="C33" s="38">
        <v>0.86599999999999999</v>
      </c>
      <c r="D33" s="38">
        <v>0.56599999999999995</v>
      </c>
      <c r="E33" s="68">
        <v>0.30499999999999999</v>
      </c>
      <c r="F33" s="68">
        <v>0.32300000000000001</v>
      </c>
      <c r="G33" s="68">
        <v>0.36199999999999999</v>
      </c>
      <c r="H33" s="68">
        <v>0.60199999999999998</v>
      </c>
      <c r="I33" s="138">
        <v>0.20799999999999999</v>
      </c>
      <c r="J33" s="68">
        <v>0.20799999999999999</v>
      </c>
      <c r="K33" s="68">
        <v>0.376</v>
      </c>
      <c r="L33" s="149">
        <v>0.13700000000000001</v>
      </c>
      <c r="M33" s="149">
        <f>((B33*B$32)+(C33*C$32)+(D33*D$32)+(E33*E$32)+(F33*F$32)+(G33*G$32)+(H33*H$32)+(I33*I$32)+(J33*J$32)+(K33*K$32)+(L33*L$32))/M$32</f>
        <v>0.41034159939601605</v>
      </c>
      <c r="N33" s="149">
        <f>((I33*I$32)+(J33*J$32)+(K33*K$32)+(L33*L$32))/N$32</f>
        <v>0.22204539941084733</v>
      </c>
    </row>
    <row r="34" spans="1:15">
      <c r="A34" s="95" t="s">
        <v>19</v>
      </c>
      <c r="B34" s="38">
        <v>0.42599999999999999</v>
      </c>
      <c r="C34" s="38">
        <v>0.13400000000000001</v>
      </c>
      <c r="D34" s="38">
        <v>0.434</v>
      </c>
      <c r="E34" s="68">
        <v>0.69499999999999995</v>
      </c>
      <c r="F34" s="68">
        <v>0.67700000000000005</v>
      </c>
      <c r="G34" s="68">
        <v>0.63800000000000001</v>
      </c>
      <c r="H34" s="68">
        <v>0.39800000000000002</v>
      </c>
      <c r="I34" s="138">
        <v>0.79200000000000004</v>
      </c>
      <c r="J34" s="68">
        <v>0.79200000000000004</v>
      </c>
      <c r="K34" s="68">
        <v>0.624</v>
      </c>
      <c r="L34" s="149">
        <v>0.86299999999999999</v>
      </c>
      <c r="M34" s="149">
        <f>((B34*B$32)+(C34*C$32)+(D34*D$32)+(E34*E$32)+(F34*F$32)+(G34*G$32)+(H34*H$32)+(I34*I$32)+(J34*J$32)+(K34*K$32)+(L34*L$32))/M$32</f>
        <v>0.58965840060398389</v>
      </c>
      <c r="N34" s="149">
        <f>((I34*I$32)+(J34*J$32)+(K34*K$32)+(L34*L$32))/N$32</f>
        <v>0.77795460058915267</v>
      </c>
    </row>
    <row r="35" spans="1:15">
      <c r="A35" s="95" t="s">
        <v>20</v>
      </c>
      <c r="B35" s="38">
        <v>4.9000000000000002E-2</v>
      </c>
      <c r="C35" s="38">
        <v>2.7E-2</v>
      </c>
      <c r="D35" s="38">
        <v>4.1000000000000002E-2</v>
      </c>
      <c r="E35" s="68">
        <v>5.1999999999999998E-2</v>
      </c>
      <c r="F35" s="68">
        <v>0.05</v>
      </c>
      <c r="G35" s="68">
        <v>4.9000000000000002E-2</v>
      </c>
      <c r="H35" s="68">
        <v>3.3000000000000002E-2</v>
      </c>
      <c r="I35" s="138">
        <v>4.3999999999999997E-2</v>
      </c>
      <c r="J35" s="68">
        <v>4.2000000000000003E-2</v>
      </c>
      <c r="K35" s="68">
        <v>5.5E-2</v>
      </c>
      <c r="L35" s="149">
        <v>5.3999999999999999E-2</v>
      </c>
      <c r="M35" s="149">
        <f>((B35*B$31)+(C35*C$31)+(D35*D$31)+(E35*E$31)+(F35*F$31)+(G35*G$31)+(H35*H$31)+(I35*I$31)+(J35*J$31)+(K35*K$31)+(L35*L$31))/M$31</f>
        <v>4.5551078099883596E-2</v>
      </c>
      <c r="N35" s="149">
        <f>((I35*I$31)+(J35*J$31)+(K35*K$31)+(L35*L$31))/N$31</f>
        <v>4.9202010215851043E-2</v>
      </c>
    </row>
    <row r="36" spans="1:15">
      <c r="A36" s="96" t="s">
        <v>23</v>
      </c>
      <c r="B36" s="97">
        <v>55</v>
      </c>
      <c r="C36" s="97">
        <v>5</v>
      </c>
      <c r="D36" s="97">
        <v>30</v>
      </c>
      <c r="E36" s="97">
        <v>71</v>
      </c>
      <c r="F36" s="97">
        <v>43</v>
      </c>
      <c r="G36" s="97">
        <v>63</v>
      </c>
      <c r="H36" s="97">
        <v>26</v>
      </c>
      <c r="I36" s="97">
        <v>36</v>
      </c>
      <c r="J36" s="97">
        <v>53</v>
      </c>
      <c r="K36" s="97">
        <v>48</v>
      </c>
      <c r="L36" s="97">
        <v>88</v>
      </c>
      <c r="M36" s="147">
        <f>SUM(B36:L36)</f>
        <v>518</v>
      </c>
      <c r="N36" s="147">
        <f>SUM(I36:L36)</f>
        <v>225</v>
      </c>
    </row>
    <row r="37" spans="1:15">
      <c r="A37" s="95" t="s">
        <v>22</v>
      </c>
      <c r="B37" s="97">
        <v>17</v>
      </c>
      <c r="C37" s="97">
        <v>6</v>
      </c>
      <c r="D37" s="97">
        <v>6</v>
      </c>
      <c r="E37" s="97">
        <v>3</v>
      </c>
      <c r="F37" s="97">
        <v>13</v>
      </c>
      <c r="G37" s="97">
        <v>5</v>
      </c>
      <c r="H37" s="97">
        <v>2</v>
      </c>
      <c r="I37" s="97">
        <v>2</v>
      </c>
      <c r="J37" s="97">
        <v>3</v>
      </c>
      <c r="K37" s="97">
        <v>2</v>
      </c>
      <c r="L37" s="97">
        <v>3</v>
      </c>
      <c r="M37" s="147">
        <f>SUM(B37:L37)</f>
        <v>62</v>
      </c>
      <c r="N37" s="147">
        <f>SUM(I37:L37)</f>
        <v>10</v>
      </c>
    </row>
    <row r="38" spans="1:15" ht="30">
      <c r="A38" s="95" t="s">
        <v>21</v>
      </c>
      <c r="B38" s="97">
        <v>6</v>
      </c>
      <c r="C38" s="97">
        <v>3</v>
      </c>
      <c r="D38" s="97">
        <v>5</v>
      </c>
      <c r="E38" s="97">
        <v>9</v>
      </c>
      <c r="F38" s="97">
        <v>2</v>
      </c>
      <c r="G38" s="97">
        <v>6</v>
      </c>
      <c r="H38" s="97">
        <v>11</v>
      </c>
      <c r="I38" s="97">
        <v>4</v>
      </c>
      <c r="J38" s="97">
        <v>2</v>
      </c>
      <c r="K38" s="97">
        <v>4</v>
      </c>
      <c r="L38" s="97">
        <v>8</v>
      </c>
      <c r="M38" s="147">
        <f>SUM(B38:L38)</f>
        <v>60</v>
      </c>
      <c r="N38" s="147">
        <f>SUM(I38:L38)</f>
        <v>18</v>
      </c>
    </row>
    <row r="39" spans="1:15">
      <c r="A39" s="5" t="s">
        <v>81</v>
      </c>
      <c r="B39" s="38">
        <v>7.2999999999999995E-2</v>
      </c>
      <c r="C39" s="38">
        <v>2.3E-2</v>
      </c>
      <c r="D39" s="38">
        <v>6.3E-2</v>
      </c>
      <c r="E39" s="38">
        <v>2.8000000000000001E-2</v>
      </c>
      <c r="F39" s="38">
        <v>0.06</v>
      </c>
      <c r="G39" s="38">
        <v>0.03</v>
      </c>
      <c r="H39" s="38">
        <v>7.0999999999999994E-2</v>
      </c>
      <c r="I39" s="38">
        <v>0</v>
      </c>
      <c r="J39" s="38">
        <v>4.2000000000000003E-2</v>
      </c>
      <c r="K39" s="38">
        <v>5.0999999999999997E-2</v>
      </c>
      <c r="L39" s="38">
        <v>3.7999999999999999E-2</v>
      </c>
      <c r="M39" s="149">
        <f>((B39*B$31)+(C39*C$31)+(D39*D$31)+(E39*E$31)+(F39*F$31)+(G39*G$31)+(H39*H$31)+(I39*I$31)+(J39*J$31)+(K39*K$31)+(L39*L$31))/M$31</f>
        <v>4.4824732553627844E-2</v>
      </c>
      <c r="N39" s="149">
        <f>((I39*I$31)+(J39*J$31)+(K39*K$31)+(L39*L$31))/N$31</f>
        <v>3.4769319492502879E-2</v>
      </c>
    </row>
    <row r="40" spans="1:15" ht="30">
      <c r="A40" s="5" t="s">
        <v>83</v>
      </c>
      <c r="B40" s="5"/>
      <c r="C40" s="5"/>
      <c r="D40" s="5"/>
      <c r="E40" s="124"/>
      <c r="F40" s="124"/>
      <c r="G40" s="124"/>
      <c r="H40" s="130" t="s">
        <v>72</v>
      </c>
      <c r="I40" s="137"/>
      <c r="J40" s="124"/>
      <c r="K40" s="124"/>
      <c r="L40" s="148"/>
      <c r="M40" s="148"/>
      <c r="N40" s="148"/>
    </row>
    <row r="41" spans="1:15">
      <c r="A41" s="95" t="s">
        <v>55</v>
      </c>
      <c r="B41" s="233">
        <v>2769</v>
      </c>
      <c r="C41" s="233">
        <v>1857</v>
      </c>
      <c r="D41" s="233">
        <v>1628</v>
      </c>
      <c r="E41" s="233">
        <v>2449</v>
      </c>
      <c r="F41" s="233">
        <v>1858</v>
      </c>
      <c r="G41" s="233">
        <v>2594</v>
      </c>
      <c r="H41" s="233">
        <v>2178</v>
      </c>
      <c r="I41" s="233">
        <v>1493</v>
      </c>
      <c r="J41" s="233">
        <v>2417</v>
      </c>
      <c r="K41" s="233">
        <v>1960</v>
      </c>
      <c r="L41" s="233">
        <v>2482</v>
      </c>
      <c r="M41" s="147">
        <f>SUM(B41:L41)</f>
        <v>23685</v>
      </c>
      <c r="N41" s="147">
        <f>SUM(I41:L41)</f>
        <v>8352</v>
      </c>
    </row>
    <row r="42" spans="1:15">
      <c r="A42" s="95" t="s">
        <v>56</v>
      </c>
      <c r="B42" s="249">
        <v>5.6000000000000001E-2</v>
      </c>
      <c r="C42" s="249">
        <v>0.06</v>
      </c>
      <c r="D42" s="249">
        <v>0.03</v>
      </c>
      <c r="E42" s="128">
        <v>4.2000000000000003E-2</v>
      </c>
      <c r="F42" s="249">
        <v>7.6999999999999999E-2</v>
      </c>
      <c r="G42" s="249">
        <v>8.5999999999999993E-2</v>
      </c>
      <c r="H42" s="249">
        <v>5.3999999999999999E-2</v>
      </c>
      <c r="I42" s="249">
        <v>7.0000000000000007E-2</v>
      </c>
      <c r="J42" s="249">
        <v>0.10299999999999999</v>
      </c>
      <c r="K42" s="249">
        <v>5.7000000000000002E-2</v>
      </c>
      <c r="L42" s="249">
        <v>3.4000000000000002E-2</v>
      </c>
      <c r="M42" s="149">
        <f>((B42*B41)+(C42*C41)+(D42*D41)+(E42*E41)+(F42*F41)+(G42*G41)+(H42*H41)+(I42*I41)+(J42*J41)+(K42*K41)+(L42*L41))/M41</f>
        <v>6.1284061642389684E-2</v>
      </c>
      <c r="N42" s="149">
        <f>((I42*I41)+(J42*J41)+(K42*K41)+(L42*L41))/N41</f>
        <v>6.5800886015325674E-2</v>
      </c>
    </row>
    <row r="43" spans="1:15">
      <c r="A43" s="95" t="s">
        <v>68</v>
      </c>
      <c r="B43" s="233">
        <v>1942</v>
      </c>
      <c r="C43" s="233">
        <v>1356</v>
      </c>
      <c r="D43" s="233">
        <v>1322</v>
      </c>
      <c r="E43" s="233">
        <v>1955</v>
      </c>
      <c r="F43" s="233">
        <v>1278</v>
      </c>
      <c r="G43" s="233">
        <v>1779</v>
      </c>
      <c r="H43" s="233">
        <v>1743</v>
      </c>
      <c r="I43" s="233">
        <v>1141</v>
      </c>
      <c r="J43" s="233">
        <v>1543</v>
      </c>
      <c r="K43" s="233">
        <v>1323</v>
      </c>
      <c r="L43" s="233">
        <v>1977</v>
      </c>
      <c r="M43" s="147">
        <f>SUM(B43:L43)</f>
        <v>17359</v>
      </c>
      <c r="N43" s="147">
        <f>SUM(I43:L43)</f>
        <v>5984</v>
      </c>
    </row>
    <row r="44" spans="1:15">
      <c r="A44" s="95" t="s">
        <v>57</v>
      </c>
      <c r="B44" s="233">
        <v>78782</v>
      </c>
      <c r="C44" s="233">
        <v>104091</v>
      </c>
      <c r="D44" s="233">
        <v>86875</v>
      </c>
      <c r="E44" s="233">
        <v>76181</v>
      </c>
      <c r="F44" s="233">
        <v>66050</v>
      </c>
      <c r="G44" s="233">
        <v>62596</v>
      </c>
      <c r="H44" s="233">
        <v>85236</v>
      </c>
      <c r="I44" s="233">
        <v>54952</v>
      </c>
      <c r="J44" s="233">
        <v>57768</v>
      </c>
      <c r="K44" s="233">
        <v>83850</v>
      </c>
      <c r="L44" s="233">
        <v>47722</v>
      </c>
      <c r="M44" s="152">
        <f>((B44*B$43)+(C44*C$43)+(D44*D$43)+(E44*E$43)+(F44*F$43)+(G44*G$43)+(H44*H$43)+(I44*I$43)+(J44*J$43)+(K44*K$43)+(L44*L$43))/M$43</f>
        <v>72548.95886859842</v>
      </c>
      <c r="N44" s="152">
        <f>((I44*I$43)+(J44*J$43)+(K44*K$43)+(L44*L$43))/N$43</f>
        <v>59678.509358288771</v>
      </c>
      <c r="O44" t="s">
        <v>70</v>
      </c>
    </row>
    <row r="45" spans="1:15" ht="45">
      <c r="A45" s="95" t="s">
        <v>62</v>
      </c>
      <c r="B45" s="249">
        <v>2.7E-2</v>
      </c>
      <c r="C45" s="249">
        <v>0.02</v>
      </c>
      <c r="D45" s="249">
        <v>5.0000000000000001E-3</v>
      </c>
      <c r="E45" s="249">
        <v>2.7E-2</v>
      </c>
      <c r="F45" s="129">
        <v>0</v>
      </c>
      <c r="G45" s="249">
        <v>4.1000000000000002E-2</v>
      </c>
      <c r="H45" s="249">
        <v>1.9E-2</v>
      </c>
      <c r="I45" s="142">
        <v>7.0000000000000001E-3</v>
      </c>
      <c r="J45" s="249">
        <v>5.6000000000000001E-2</v>
      </c>
      <c r="K45" s="249">
        <v>2.7E-2</v>
      </c>
      <c r="L45" s="249">
        <v>2.1000000000000001E-2</v>
      </c>
      <c r="M45" s="153">
        <f>((B45*B$43)+(C45*C$43)+(D45*D$43)+(E45*E$43)+(F45*F$43)+(G45*G$43)+(H45*H$43)+(I45*I$43)+(J45*J$43)+(K45*K$43)+(L45*L$43))/M$43</f>
        <v>2.4001267354110262E-2</v>
      </c>
      <c r="N45" s="153">
        <f>((I45*I$43)+(J45*J$43)+(K45*K$43)+(L45*L$43))/N$43</f>
        <v>2.8681985294117644E-2</v>
      </c>
    </row>
    <row r="46" spans="1:15" ht="45">
      <c r="A46" s="96" t="s">
        <v>59</v>
      </c>
      <c r="B46" s="249">
        <v>0.1</v>
      </c>
      <c r="C46" s="249">
        <v>9.2999999999999999E-2</v>
      </c>
      <c r="D46" s="249">
        <v>6.2E-2</v>
      </c>
      <c r="E46" s="249">
        <v>0.14699999999999999</v>
      </c>
      <c r="F46" s="249">
        <v>0.113</v>
      </c>
      <c r="G46" s="249">
        <v>7.3999999999999996E-2</v>
      </c>
      <c r="H46" s="249">
        <v>9.6000000000000002E-2</v>
      </c>
      <c r="I46" s="249">
        <v>0.127</v>
      </c>
      <c r="J46" s="249">
        <v>0.128</v>
      </c>
      <c r="K46" s="249">
        <v>0.10199999999999999</v>
      </c>
      <c r="L46" s="249">
        <v>0.14699999999999999</v>
      </c>
      <c r="M46" s="149">
        <f>((B46*B8)+(C46*C8)+(D46*D8)+(E46*E8)+(F46*F8)+(G46*G8)+(H46*H8)+(I46*I8)+(J46*J8)+(K46*K8)+(L46*L8))/M8</f>
        <v>0.10962834588979457</v>
      </c>
      <c r="N46" s="149">
        <f>((I46*I8)+(J46*J8)+(K46*K8)+(L46*L8))/N8</f>
        <v>0.12788511402686661</v>
      </c>
      <c r="O46" s="99" t="s">
        <v>69</v>
      </c>
    </row>
    <row r="47" spans="1:15" s="41" customFormat="1" ht="30">
      <c r="A47" s="5" t="s">
        <v>85</v>
      </c>
      <c r="E47" s="73"/>
      <c r="F47" s="73"/>
      <c r="G47" s="73"/>
      <c r="H47" s="73"/>
      <c r="I47" s="143"/>
      <c r="J47" s="73"/>
      <c r="K47" s="73"/>
      <c r="L47" s="154"/>
    </row>
    <row r="48" spans="1:15">
      <c r="A48" t="s">
        <v>86</v>
      </c>
      <c r="B48" s="8">
        <v>2540</v>
      </c>
      <c r="C48" s="6">
        <v>1680</v>
      </c>
      <c r="D48" s="8">
        <v>1553</v>
      </c>
      <c r="E48" s="70">
        <v>2292</v>
      </c>
      <c r="F48" s="66">
        <v>1644</v>
      </c>
      <c r="G48" s="66">
        <v>2285</v>
      </c>
      <c r="H48" s="66">
        <v>2005</v>
      </c>
      <c r="I48" s="136">
        <v>1355</v>
      </c>
      <c r="J48" s="66">
        <v>2088</v>
      </c>
      <c r="K48" s="66">
        <v>1804</v>
      </c>
      <c r="L48" s="147">
        <v>2362</v>
      </c>
      <c r="M48" s="8">
        <f>SUM(B48:L48)</f>
        <v>21608</v>
      </c>
      <c r="N48" s="8">
        <f>SUM(I48:L48)</f>
        <v>7609</v>
      </c>
    </row>
    <row r="49" spans="1:14">
      <c r="A49" t="s">
        <v>87</v>
      </c>
      <c r="B49" s="42">
        <v>31</v>
      </c>
      <c r="C49" s="37">
        <v>0</v>
      </c>
      <c r="D49" s="42">
        <v>0</v>
      </c>
      <c r="E49" s="74">
        <v>0</v>
      </c>
      <c r="F49" s="71">
        <v>0</v>
      </c>
      <c r="G49" s="71">
        <v>0</v>
      </c>
      <c r="H49" s="71">
        <v>0</v>
      </c>
      <c r="I49" s="236">
        <v>0</v>
      </c>
      <c r="J49" s="71">
        <v>54</v>
      </c>
      <c r="K49" s="71">
        <v>0</v>
      </c>
      <c r="L49" s="237">
        <v>0</v>
      </c>
      <c r="M49" s="8">
        <f t="shared" ref="M49:M61" si="1">SUM(B49:L49)</f>
        <v>85</v>
      </c>
      <c r="N49" s="8">
        <f t="shared" ref="N49:N61" si="2">SUM(I49:L49)</f>
        <v>54</v>
      </c>
    </row>
    <row r="50" spans="1:14">
      <c r="A50" t="s">
        <v>88</v>
      </c>
      <c r="B50" s="42">
        <v>76</v>
      </c>
      <c r="C50" s="37">
        <v>26</v>
      </c>
      <c r="D50" s="42">
        <v>39</v>
      </c>
      <c r="E50" s="74">
        <v>43</v>
      </c>
      <c r="F50" s="71">
        <v>54</v>
      </c>
      <c r="G50" s="71">
        <v>79</v>
      </c>
      <c r="H50" s="71">
        <v>101</v>
      </c>
      <c r="I50" s="236">
        <v>155</v>
      </c>
      <c r="J50" s="71">
        <v>101</v>
      </c>
      <c r="K50" s="71">
        <v>37</v>
      </c>
      <c r="L50" s="237">
        <v>58</v>
      </c>
      <c r="M50" s="8">
        <f t="shared" si="1"/>
        <v>769</v>
      </c>
      <c r="N50" s="8">
        <f t="shared" si="2"/>
        <v>351</v>
      </c>
    </row>
    <row r="51" spans="1:14">
      <c r="A51" t="s">
        <v>89</v>
      </c>
      <c r="B51" s="42">
        <v>133</v>
      </c>
      <c r="C51" s="37">
        <v>98</v>
      </c>
      <c r="D51" s="42">
        <v>162</v>
      </c>
      <c r="E51" s="74">
        <v>190</v>
      </c>
      <c r="F51" s="71">
        <v>31</v>
      </c>
      <c r="G51" s="71">
        <v>52</v>
      </c>
      <c r="H51" s="71">
        <v>212</v>
      </c>
      <c r="I51" s="236">
        <v>77</v>
      </c>
      <c r="J51" s="71">
        <v>105</v>
      </c>
      <c r="K51" s="71">
        <v>131</v>
      </c>
      <c r="L51" s="237">
        <v>63</v>
      </c>
      <c r="M51" s="8">
        <f t="shared" si="1"/>
        <v>1254</v>
      </c>
      <c r="N51" s="8">
        <f t="shared" si="2"/>
        <v>376</v>
      </c>
    </row>
    <row r="52" spans="1:14">
      <c r="A52" t="s">
        <v>90</v>
      </c>
      <c r="B52" s="42">
        <v>32</v>
      </c>
      <c r="C52" s="37">
        <v>19</v>
      </c>
      <c r="D52" s="42">
        <v>22</v>
      </c>
      <c r="E52" s="74">
        <v>33</v>
      </c>
      <c r="F52" s="71">
        <v>0</v>
      </c>
      <c r="G52" s="71">
        <v>23</v>
      </c>
      <c r="H52" s="71">
        <v>30</v>
      </c>
      <c r="I52" s="236">
        <v>44</v>
      </c>
      <c r="J52" s="71">
        <v>0</v>
      </c>
      <c r="K52" s="71">
        <v>107</v>
      </c>
      <c r="L52" s="237">
        <v>53</v>
      </c>
      <c r="M52" s="8">
        <f t="shared" si="1"/>
        <v>363</v>
      </c>
      <c r="N52" s="8">
        <f t="shared" si="2"/>
        <v>204</v>
      </c>
    </row>
    <row r="53" spans="1:14">
      <c r="A53" t="s">
        <v>91</v>
      </c>
      <c r="B53" s="42">
        <v>294</v>
      </c>
      <c r="C53" s="37">
        <v>55</v>
      </c>
      <c r="D53" s="42">
        <v>155</v>
      </c>
      <c r="E53" s="74">
        <v>111</v>
      </c>
      <c r="F53" s="71">
        <v>88</v>
      </c>
      <c r="G53" s="71">
        <v>158</v>
      </c>
      <c r="H53" s="71">
        <v>54</v>
      </c>
      <c r="I53" s="236">
        <v>45</v>
      </c>
      <c r="J53" s="71">
        <v>261</v>
      </c>
      <c r="K53" s="71">
        <v>98</v>
      </c>
      <c r="L53" s="237">
        <v>224</v>
      </c>
      <c r="M53" s="8">
        <f t="shared" si="1"/>
        <v>1543</v>
      </c>
      <c r="N53" s="8">
        <f t="shared" si="2"/>
        <v>628</v>
      </c>
    </row>
    <row r="54" spans="1:14">
      <c r="A54" t="s">
        <v>92</v>
      </c>
      <c r="B54" s="42">
        <v>14</v>
      </c>
      <c r="C54" s="37">
        <v>10</v>
      </c>
      <c r="D54" s="42">
        <v>18</v>
      </c>
      <c r="E54" s="74">
        <v>86</v>
      </c>
      <c r="F54" s="71">
        <v>12</v>
      </c>
      <c r="G54" s="71">
        <v>16</v>
      </c>
      <c r="H54" s="71">
        <v>24</v>
      </c>
      <c r="I54" s="236">
        <v>36</v>
      </c>
      <c r="J54" s="71">
        <v>182</v>
      </c>
      <c r="K54" s="71">
        <v>64</v>
      </c>
      <c r="L54" s="237">
        <v>77</v>
      </c>
      <c r="M54" s="8">
        <f t="shared" si="1"/>
        <v>539</v>
      </c>
      <c r="N54" s="8">
        <f t="shared" si="2"/>
        <v>359</v>
      </c>
    </row>
    <row r="55" spans="1:14">
      <c r="A55" t="s">
        <v>93</v>
      </c>
      <c r="B55" s="42">
        <v>161</v>
      </c>
      <c r="C55" s="37">
        <v>234</v>
      </c>
      <c r="D55" s="42">
        <v>251</v>
      </c>
      <c r="E55" s="74">
        <v>81</v>
      </c>
      <c r="F55" s="71">
        <v>129</v>
      </c>
      <c r="G55" s="71">
        <v>282</v>
      </c>
      <c r="H55" s="71">
        <v>355</v>
      </c>
      <c r="I55" s="236">
        <v>130</v>
      </c>
      <c r="J55" s="71">
        <v>110</v>
      </c>
      <c r="K55" s="71">
        <v>131</v>
      </c>
      <c r="L55" s="237">
        <v>256</v>
      </c>
      <c r="M55" s="8">
        <f t="shared" si="1"/>
        <v>2120</v>
      </c>
      <c r="N55" s="8">
        <f t="shared" si="2"/>
        <v>627</v>
      </c>
    </row>
    <row r="56" spans="1:14">
      <c r="A56" t="s">
        <v>94</v>
      </c>
      <c r="B56" s="42">
        <v>153</v>
      </c>
      <c r="C56" s="37">
        <v>205</v>
      </c>
      <c r="D56" s="42">
        <v>85</v>
      </c>
      <c r="E56" s="74">
        <v>96</v>
      </c>
      <c r="F56" s="71">
        <v>152</v>
      </c>
      <c r="G56" s="71">
        <v>139</v>
      </c>
      <c r="H56" s="71">
        <v>167</v>
      </c>
      <c r="I56" s="236">
        <v>103</v>
      </c>
      <c r="J56" s="71">
        <v>118</v>
      </c>
      <c r="K56" s="71">
        <v>152</v>
      </c>
      <c r="L56" s="237">
        <v>69</v>
      </c>
      <c r="M56" s="8">
        <f t="shared" si="1"/>
        <v>1439</v>
      </c>
      <c r="N56" s="8">
        <f t="shared" si="2"/>
        <v>442</v>
      </c>
    </row>
    <row r="57" spans="1:14">
      <c r="A57" t="s">
        <v>95</v>
      </c>
      <c r="B57" s="42">
        <v>559</v>
      </c>
      <c r="C57" s="37">
        <v>256</v>
      </c>
      <c r="D57" s="42">
        <v>363</v>
      </c>
      <c r="E57" s="74">
        <v>566</v>
      </c>
      <c r="F57" s="71">
        <v>351</v>
      </c>
      <c r="G57" s="71">
        <v>318</v>
      </c>
      <c r="H57" s="71">
        <v>426</v>
      </c>
      <c r="I57" s="236">
        <v>116</v>
      </c>
      <c r="J57" s="71">
        <v>141</v>
      </c>
      <c r="K57" s="71">
        <v>282</v>
      </c>
      <c r="L57" s="237">
        <v>290</v>
      </c>
      <c r="M57" s="8">
        <f t="shared" si="1"/>
        <v>3668</v>
      </c>
      <c r="N57" s="8">
        <f t="shared" si="2"/>
        <v>829</v>
      </c>
    </row>
    <row r="58" spans="1:14">
      <c r="A58" t="s">
        <v>96</v>
      </c>
      <c r="B58" s="42">
        <v>620</v>
      </c>
      <c r="C58" s="37">
        <v>313</v>
      </c>
      <c r="D58" s="42">
        <v>313</v>
      </c>
      <c r="E58" s="74">
        <v>879</v>
      </c>
      <c r="F58" s="71">
        <v>452</v>
      </c>
      <c r="G58" s="71">
        <v>564</v>
      </c>
      <c r="H58" s="71">
        <v>352</v>
      </c>
      <c r="I58" s="236">
        <v>253</v>
      </c>
      <c r="J58" s="71">
        <v>373</v>
      </c>
      <c r="K58" s="71">
        <v>227</v>
      </c>
      <c r="L58" s="237">
        <v>415</v>
      </c>
      <c r="M58" s="8">
        <f t="shared" si="1"/>
        <v>4761</v>
      </c>
      <c r="N58" s="8">
        <f t="shared" si="2"/>
        <v>1268</v>
      </c>
    </row>
    <row r="59" spans="1:14">
      <c r="A59" t="s">
        <v>97</v>
      </c>
      <c r="B59" s="42">
        <v>283</v>
      </c>
      <c r="C59" s="37">
        <v>285</v>
      </c>
      <c r="D59" s="42">
        <v>65</v>
      </c>
      <c r="E59" s="74">
        <v>104</v>
      </c>
      <c r="F59" s="71">
        <v>297</v>
      </c>
      <c r="G59" s="71">
        <v>407</v>
      </c>
      <c r="H59" s="71">
        <v>137</v>
      </c>
      <c r="I59" s="236">
        <v>266</v>
      </c>
      <c r="J59" s="71">
        <v>514</v>
      </c>
      <c r="K59" s="71">
        <v>414</v>
      </c>
      <c r="L59" s="237">
        <v>600</v>
      </c>
      <c r="M59" s="8">
        <f t="shared" si="1"/>
        <v>3372</v>
      </c>
      <c r="N59" s="8">
        <f t="shared" si="2"/>
        <v>1794</v>
      </c>
    </row>
    <row r="60" spans="1:14">
      <c r="A60" t="s">
        <v>98</v>
      </c>
      <c r="B60" s="42">
        <v>77</v>
      </c>
      <c r="C60" s="37">
        <v>97</v>
      </c>
      <c r="D60" s="42">
        <v>68</v>
      </c>
      <c r="E60" s="74">
        <v>34</v>
      </c>
      <c r="F60" s="71">
        <v>64</v>
      </c>
      <c r="G60" s="71">
        <v>179</v>
      </c>
      <c r="H60" s="71">
        <v>114</v>
      </c>
      <c r="I60" s="236">
        <v>88</v>
      </c>
      <c r="J60" s="71">
        <v>99</v>
      </c>
      <c r="K60" s="71">
        <v>108</v>
      </c>
      <c r="L60" s="237">
        <v>212</v>
      </c>
      <c r="M60" s="8">
        <f t="shared" si="1"/>
        <v>1140</v>
      </c>
      <c r="N60" s="8">
        <f t="shared" si="2"/>
        <v>507</v>
      </c>
    </row>
    <row r="61" spans="1:14">
      <c r="A61" t="s">
        <v>99</v>
      </c>
      <c r="B61" s="42">
        <v>107</v>
      </c>
      <c r="C61" s="37">
        <v>82</v>
      </c>
      <c r="D61" s="42">
        <v>12</v>
      </c>
      <c r="E61" s="74">
        <v>69</v>
      </c>
      <c r="F61" s="71">
        <v>14</v>
      </c>
      <c r="G61" s="71">
        <v>68</v>
      </c>
      <c r="H61" s="71">
        <v>33</v>
      </c>
      <c r="I61" s="236">
        <v>42</v>
      </c>
      <c r="J61" s="71">
        <v>30</v>
      </c>
      <c r="K61" s="71">
        <v>53</v>
      </c>
      <c r="L61" s="237">
        <v>45</v>
      </c>
      <c r="M61" s="8">
        <f t="shared" si="1"/>
        <v>555</v>
      </c>
      <c r="N61" s="8">
        <f t="shared" si="2"/>
        <v>170</v>
      </c>
    </row>
    <row r="63" spans="1:14">
      <c r="A63" s="5" t="s">
        <v>110</v>
      </c>
    </row>
    <row r="64" spans="1:14">
      <c r="A64" s="305" t="s">
        <v>112</v>
      </c>
      <c r="B64" s="8">
        <v>4645</v>
      </c>
      <c r="C64" s="8">
        <v>3636</v>
      </c>
      <c r="D64" s="8">
        <v>3064</v>
      </c>
      <c r="E64" s="8">
        <v>4655</v>
      </c>
      <c r="F64" s="8">
        <v>3487</v>
      </c>
      <c r="G64" s="8">
        <v>4184</v>
      </c>
      <c r="H64" s="8">
        <v>4240</v>
      </c>
      <c r="I64" s="8">
        <v>2288</v>
      </c>
      <c r="J64" s="8">
        <v>3683</v>
      </c>
      <c r="K64" s="8">
        <v>3159</v>
      </c>
      <c r="L64" s="8">
        <v>4141</v>
      </c>
      <c r="M64" s="8">
        <f>SUM(B64:L64)</f>
        <v>41182</v>
      </c>
    </row>
    <row r="65" spans="1:13">
      <c r="A65" t="s">
        <v>109</v>
      </c>
      <c r="B65" s="41">
        <v>0.85699999999999998</v>
      </c>
      <c r="C65" s="41">
        <v>0.79300000000000004</v>
      </c>
      <c r="D65" s="41">
        <v>0.80100000000000005</v>
      </c>
      <c r="E65" s="41">
        <v>0.78600000000000003</v>
      </c>
      <c r="F65" s="41">
        <v>0.78400000000000003</v>
      </c>
      <c r="G65" s="41">
        <v>0.83899999999999997</v>
      </c>
      <c r="H65" s="41">
        <v>0.74099999999999999</v>
      </c>
      <c r="I65" s="41">
        <v>0.83899999999999997</v>
      </c>
      <c r="J65" s="41">
        <v>0.85499999999999998</v>
      </c>
      <c r="K65" s="41">
        <v>0.86099999999999999</v>
      </c>
      <c r="L65" s="41">
        <v>0.82799999999999996</v>
      </c>
      <c r="M65" s="38">
        <f>((B65*B$64)+(C65*C$64)+(D65*D$64)+(E65*E$64)+(F65*F$64)+(G65*G$64)+(H65*H$64)+(I65*I$64)+(J65*J$64)+(K65*K$64)+(L65*L$64))/M$64</f>
        <v>0.81541632266524222</v>
      </c>
    </row>
    <row r="66" spans="1:13">
      <c r="A66" t="s">
        <v>108</v>
      </c>
      <c r="B66" s="41">
        <f>1-B65</f>
        <v>0.14300000000000002</v>
      </c>
      <c r="C66" s="41">
        <f t="shared" ref="C66:L66" si="3">1-C65</f>
        <v>0.20699999999999996</v>
      </c>
      <c r="D66" s="41">
        <f t="shared" si="3"/>
        <v>0.19899999999999995</v>
      </c>
      <c r="E66" s="41">
        <f t="shared" si="3"/>
        <v>0.21399999999999997</v>
      </c>
      <c r="F66" s="41">
        <f t="shared" si="3"/>
        <v>0.21599999999999997</v>
      </c>
      <c r="G66" s="41">
        <f t="shared" si="3"/>
        <v>0.16100000000000003</v>
      </c>
      <c r="H66" s="41">
        <f t="shared" si="3"/>
        <v>0.25900000000000001</v>
      </c>
      <c r="I66" s="41">
        <f t="shared" si="3"/>
        <v>0.16100000000000003</v>
      </c>
      <c r="J66" s="41">
        <f t="shared" si="3"/>
        <v>0.14500000000000002</v>
      </c>
      <c r="K66" s="41">
        <f t="shared" si="3"/>
        <v>0.13900000000000001</v>
      </c>
      <c r="L66" s="41">
        <f t="shared" si="3"/>
        <v>0.17200000000000004</v>
      </c>
      <c r="M66" s="38">
        <f>((B66*B$64)+(C66*C$64)+(D66*D$64)+(E66*E$64)+(F66*F$64)+(G66*G$64)+(H66*H$64)+(I66*I$64)+(J66*J$64)+(K66*K$64)+(L66*L$64))/M$64</f>
        <v>0.18458367733475789</v>
      </c>
    </row>
    <row r="67" spans="1:13">
      <c r="A67" t="s">
        <v>111</v>
      </c>
      <c r="B67" s="41">
        <v>3.4000000000000002E-2</v>
      </c>
      <c r="C67" s="41">
        <v>3.5999999999999997E-2</v>
      </c>
      <c r="D67" s="41">
        <v>6.0999999999999999E-2</v>
      </c>
      <c r="E67" s="41">
        <v>0.11</v>
      </c>
      <c r="F67" s="41">
        <v>0.08</v>
      </c>
      <c r="G67" s="41">
        <v>7.1999999999999995E-2</v>
      </c>
      <c r="H67" s="41">
        <v>0.13800000000000001</v>
      </c>
      <c r="I67" s="41">
        <v>6.6000000000000003E-2</v>
      </c>
      <c r="J67" s="41">
        <v>3.1E-2</v>
      </c>
      <c r="K67" s="41">
        <v>4.4999999999999998E-2</v>
      </c>
      <c r="L67" s="41">
        <v>4.7E-2</v>
      </c>
      <c r="M67" s="38">
        <f>((B67*B$64)+(C67*C$64)+(D67*D$64)+(E67*E$64)+(F67*F$64)+(G67*G$64)+(H67*H$64)+(I67*I$64)+(J67*J$64)+(K67*K$64)+(L67*L$64))/M$64</f>
        <v>6.6899883444223207E-2</v>
      </c>
    </row>
  </sheetData>
  <mergeCells count="9">
    <mergeCell ref="A23:A24"/>
    <mergeCell ref="A25:A26"/>
    <mergeCell ref="A27:A28"/>
    <mergeCell ref="A10:A11"/>
    <mergeCell ref="A12:A13"/>
    <mergeCell ref="A14:A15"/>
    <mergeCell ref="A17:A18"/>
    <mergeCell ref="A19:A20"/>
    <mergeCell ref="A21:A22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>
      <pane ySplit="4" topLeftCell="A50" activePane="bottomLeft" state="frozen"/>
      <selection pane="bottomLeft" activeCell="M65" sqref="M65"/>
    </sheetView>
  </sheetViews>
  <sheetFormatPr defaultRowHeight="15"/>
  <cols>
    <col min="1" max="1" width="28.28515625" customWidth="1"/>
    <col min="2" max="2" width="10.85546875" style="2" customWidth="1"/>
    <col min="3" max="3" width="9.140625" style="2"/>
    <col min="4" max="4" width="10.140625" style="2" bestFit="1" customWidth="1"/>
    <col min="5" max="10" width="9.140625" style="65"/>
    <col min="11" max="11" width="10" style="65" bestFit="1" customWidth="1"/>
    <col min="12" max="12" width="10" style="72" bestFit="1" customWidth="1"/>
  </cols>
  <sheetData>
    <row r="1" spans="1:13">
      <c r="A1" s="15" t="s">
        <v>43</v>
      </c>
    </row>
    <row r="3" spans="1:13">
      <c r="A3" s="15" t="s">
        <v>27</v>
      </c>
      <c r="B3" s="51">
        <v>2731</v>
      </c>
      <c r="C3" s="51">
        <v>2732</v>
      </c>
      <c r="D3" s="51">
        <v>2733</v>
      </c>
      <c r="E3" s="110">
        <v>2734.02</v>
      </c>
      <c r="F3" s="110">
        <v>2735.02</v>
      </c>
      <c r="G3" s="110">
        <v>2736</v>
      </c>
      <c r="H3" s="110">
        <v>2737</v>
      </c>
      <c r="I3" s="64">
        <v>2738</v>
      </c>
      <c r="J3" s="64">
        <v>2739.02</v>
      </c>
      <c r="K3" s="64">
        <v>2741</v>
      </c>
      <c r="L3" s="64">
        <v>2742.02</v>
      </c>
    </row>
    <row r="5" spans="1:13">
      <c r="A5" s="5" t="s">
        <v>9</v>
      </c>
      <c r="B5" s="13">
        <v>2731</v>
      </c>
      <c r="C5" s="13">
        <v>2732</v>
      </c>
      <c r="D5" s="13">
        <v>2733</v>
      </c>
      <c r="E5" s="104">
        <v>2734.02</v>
      </c>
      <c r="F5" s="104">
        <v>2735.02</v>
      </c>
      <c r="G5" s="104">
        <v>2736</v>
      </c>
      <c r="H5" s="104">
        <v>2737</v>
      </c>
      <c r="I5" s="104">
        <v>2738</v>
      </c>
      <c r="J5" s="104">
        <v>2739.02</v>
      </c>
      <c r="K5" s="104">
        <v>2741</v>
      </c>
      <c r="L5" s="104">
        <v>2742.02</v>
      </c>
      <c r="M5" t="s">
        <v>26</v>
      </c>
    </row>
    <row r="6" spans="1:13">
      <c r="A6" s="7">
        <v>1990</v>
      </c>
      <c r="B6" s="2" t="s">
        <v>67</v>
      </c>
      <c r="C6" s="2" t="s">
        <v>67</v>
      </c>
      <c r="D6" s="2" t="s">
        <v>67</v>
      </c>
      <c r="E6" s="2" t="s">
        <v>67</v>
      </c>
      <c r="F6" s="2" t="s">
        <v>67</v>
      </c>
      <c r="G6" s="2" t="s">
        <v>67</v>
      </c>
      <c r="H6" s="2" t="s">
        <v>67</v>
      </c>
      <c r="I6" s="2" t="s">
        <v>67</v>
      </c>
      <c r="J6" s="2" t="s">
        <v>67</v>
      </c>
      <c r="K6" s="2" t="s">
        <v>67</v>
      </c>
      <c r="L6" s="2" t="s">
        <v>67</v>
      </c>
      <c r="M6" s="2" t="s">
        <v>67</v>
      </c>
    </row>
    <row r="7" spans="1:13">
      <c r="A7" s="95" t="s">
        <v>48</v>
      </c>
      <c r="B7" s="2" t="s">
        <v>67</v>
      </c>
      <c r="C7" s="2" t="s">
        <v>67</v>
      </c>
      <c r="D7" s="2" t="s">
        <v>67</v>
      </c>
      <c r="E7" s="2" t="s">
        <v>67</v>
      </c>
      <c r="F7" s="2" t="s">
        <v>67</v>
      </c>
      <c r="G7" s="2" t="s">
        <v>67</v>
      </c>
      <c r="H7" s="2" t="s">
        <v>67</v>
      </c>
      <c r="I7" s="2" t="s">
        <v>67</v>
      </c>
      <c r="J7" s="2" t="s">
        <v>67</v>
      </c>
      <c r="K7" s="2" t="s">
        <v>67</v>
      </c>
      <c r="L7" s="2" t="s">
        <v>67</v>
      </c>
      <c r="M7" s="2" t="s">
        <v>67</v>
      </c>
    </row>
    <row r="8" spans="1:13">
      <c r="A8" s="95" t="s">
        <v>47</v>
      </c>
      <c r="B8" s="6">
        <v>2197</v>
      </c>
      <c r="C8" s="6">
        <v>3711</v>
      </c>
      <c r="D8" s="6">
        <v>3695</v>
      </c>
      <c r="E8" s="66">
        <v>3172</v>
      </c>
      <c r="F8" s="66">
        <v>2884</v>
      </c>
      <c r="G8" s="66">
        <v>2413</v>
      </c>
      <c r="H8" s="66">
        <v>2801</v>
      </c>
      <c r="I8" s="66">
        <v>3107</v>
      </c>
      <c r="J8" s="70">
        <v>4227</v>
      </c>
      <c r="K8" s="66">
        <v>4418</v>
      </c>
      <c r="L8" s="198">
        <v>4337</v>
      </c>
      <c r="M8" s="8">
        <f>SUM(B8:L8)</f>
        <v>36962</v>
      </c>
    </row>
    <row r="9" spans="1:13" s="36" customFormat="1" ht="30">
      <c r="A9" s="5" t="s">
        <v>52</v>
      </c>
      <c r="E9" s="67"/>
      <c r="F9" s="67"/>
      <c r="G9" s="67"/>
      <c r="H9" s="67"/>
      <c r="I9" s="67"/>
      <c r="J9" s="67"/>
      <c r="K9" s="67"/>
      <c r="L9" s="67"/>
    </row>
    <row r="10" spans="1:13">
      <c r="A10" s="324" t="s">
        <v>51</v>
      </c>
      <c r="B10" s="2">
        <v>488</v>
      </c>
      <c r="C10" s="6">
        <v>1281</v>
      </c>
      <c r="D10" s="2">
        <v>1213</v>
      </c>
      <c r="E10" s="65">
        <v>312</v>
      </c>
      <c r="F10" s="112">
        <v>273</v>
      </c>
      <c r="G10" s="112">
        <v>413</v>
      </c>
      <c r="H10" s="112">
        <v>661</v>
      </c>
      <c r="I10" s="65">
        <v>602</v>
      </c>
      <c r="J10" s="65">
        <v>383</v>
      </c>
      <c r="K10" s="65">
        <v>430</v>
      </c>
      <c r="L10" s="65">
        <v>274</v>
      </c>
      <c r="M10" s="8">
        <f>SUM(B10:L10)</f>
        <v>6330</v>
      </c>
    </row>
    <row r="11" spans="1:13" s="41" customFormat="1">
      <c r="A11" s="324"/>
      <c r="B11" s="38">
        <v>0.222</v>
      </c>
      <c r="C11" s="38">
        <v>0.64500000000000002</v>
      </c>
      <c r="D11" s="38">
        <v>0.32800000000000001</v>
      </c>
      <c r="E11" s="68">
        <v>9.8000000000000004E-2</v>
      </c>
      <c r="F11" s="68">
        <v>9.5000000000000001E-2</v>
      </c>
      <c r="G11" s="68">
        <v>0.17100000000000001</v>
      </c>
      <c r="H11" s="68">
        <v>0.23599999999999999</v>
      </c>
      <c r="I11" s="68">
        <v>0.19400000000000001</v>
      </c>
      <c r="J11" s="68">
        <v>9.0999999999999998E-2</v>
      </c>
      <c r="K11" s="68">
        <v>9.7000000000000003E-2</v>
      </c>
      <c r="L11" s="73">
        <v>6.3E-2</v>
      </c>
      <c r="M11" s="41">
        <f>M10/M$8</f>
        <v>0.17125696661436068</v>
      </c>
    </row>
    <row r="12" spans="1:13">
      <c r="A12" s="324" t="s">
        <v>49</v>
      </c>
      <c r="B12" s="6">
        <v>1460</v>
      </c>
      <c r="C12" s="6">
        <v>1769</v>
      </c>
      <c r="D12" s="6">
        <v>1830</v>
      </c>
      <c r="E12" s="66">
        <v>2463</v>
      </c>
      <c r="F12" s="66">
        <v>2249</v>
      </c>
      <c r="G12" s="66">
        <v>1727</v>
      </c>
      <c r="H12" s="66">
        <v>1845</v>
      </c>
      <c r="I12" s="66">
        <v>2081</v>
      </c>
      <c r="J12" s="66">
        <v>3376</v>
      </c>
      <c r="K12" s="66">
        <v>2965</v>
      </c>
      <c r="L12" s="70">
        <v>3560</v>
      </c>
      <c r="M12" s="8">
        <f>SUM(B12:L12)</f>
        <v>25325</v>
      </c>
    </row>
    <row r="13" spans="1:13" s="41" customFormat="1">
      <c r="A13" s="324"/>
      <c r="B13" s="38">
        <v>0.66500000000000004</v>
      </c>
      <c r="C13" s="38">
        <v>0.47699999999999998</v>
      </c>
      <c r="D13" s="38">
        <v>0.495</v>
      </c>
      <c r="E13" s="68">
        <v>0.77600000000000002</v>
      </c>
      <c r="F13" s="68">
        <v>0.78</v>
      </c>
      <c r="G13" s="68">
        <v>0.71599999999999997</v>
      </c>
      <c r="H13" s="68">
        <v>0.65900000000000003</v>
      </c>
      <c r="I13" s="68">
        <v>0.67</v>
      </c>
      <c r="J13" s="68">
        <v>0.79900000000000004</v>
      </c>
      <c r="K13" s="68">
        <v>0.67100000000000004</v>
      </c>
      <c r="L13" s="73">
        <v>0.82099999999999995</v>
      </c>
      <c r="M13" s="41">
        <f>M12/M$8</f>
        <v>0.685163140522699</v>
      </c>
    </row>
    <row r="14" spans="1:13" ht="30" customHeight="1">
      <c r="A14" s="324" t="s">
        <v>50</v>
      </c>
      <c r="B14" s="2">
        <v>47</v>
      </c>
      <c r="C14" s="2">
        <v>441</v>
      </c>
      <c r="D14" s="2">
        <v>380</v>
      </c>
      <c r="E14" s="112">
        <v>110</v>
      </c>
      <c r="F14" s="112">
        <v>93</v>
      </c>
      <c r="G14" s="112">
        <v>82</v>
      </c>
      <c r="H14" s="112">
        <v>49</v>
      </c>
      <c r="I14" s="65">
        <v>86</v>
      </c>
      <c r="J14" s="65">
        <v>128</v>
      </c>
      <c r="K14" s="65">
        <v>216</v>
      </c>
      <c r="L14" s="65">
        <v>152</v>
      </c>
      <c r="M14" s="8">
        <f>SUM(B14:L14)</f>
        <v>1784</v>
      </c>
    </row>
    <row r="15" spans="1:13" s="41" customFormat="1">
      <c r="A15" s="324"/>
      <c r="B15" s="38">
        <v>2.1000000000000001E-2</v>
      </c>
      <c r="C15" s="38">
        <v>0.11899999999999999</v>
      </c>
      <c r="D15" s="38">
        <v>0.10299999999999999</v>
      </c>
      <c r="E15" s="68">
        <v>3.5000000000000003E-2</v>
      </c>
      <c r="F15" s="68">
        <v>3.2000000000000001E-2</v>
      </c>
      <c r="G15" s="68">
        <v>3.4000000000000002E-2</v>
      </c>
      <c r="H15" s="68">
        <v>1.7000000000000001E-2</v>
      </c>
      <c r="I15" s="68">
        <v>2.8000000000000001E-2</v>
      </c>
      <c r="J15" s="68">
        <v>0.03</v>
      </c>
      <c r="K15" s="68">
        <v>4.9000000000000002E-2</v>
      </c>
      <c r="L15" s="73">
        <v>3.5000000000000003E-2</v>
      </c>
      <c r="M15" s="41">
        <f>M14/M$8</f>
        <v>4.8265786483415403E-2</v>
      </c>
    </row>
    <row r="16" spans="1:13" s="36" customFormat="1" ht="45">
      <c r="A16" s="9" t="s">
        <v>61</v>
      </c>
      <c r="E16" s="67"/>
      <c r="F16" s="67"/>
      <c r="G16" s="67"/>
      <c r="H16" s="67"/>
      <c r="I16" s="67"/>
      <c r="J16" s="67"/>
      <c r="K16" s="67"/>
      <c r="L16" s="67"/>
    </row>
    <row r="17" spans="1:14">
      <c r="A17" s="324" t="s">
        <v>11</v>
      </c>
      <c r="B17" s="6">
        <v>1869</v>
      </c>
      <c r="C17" s="6">
        <v>2450</v>
      </c>
      <c r="D17" s="6">
        <v>2527</v>
      </c>
      <c r="E17" s="66">
        <v>2784</v>
      </c>
      <c r="F17" s="66">
        <v>2538</v>
      </c>
      <c r="G17" s="66">
        <v>2038</v>
      </c>
      <c r="H17" s="66">
        <v>2330</v>
      </c>
      <c r="I17" s="66">
        <v>2553</v>
      </c>
      <c r="J17" s="66">
        <v>3757</v>
      </c>
      <c r="K17" s="66">
        <v>3419</v>
      </c>
      <c r="L17" s="70">
        <v>3880</v>
      </c>
      <c r="M17" s="8">
        <f>SUM(B17:L17)</f>
        <v>30145</v>
      </c>
    </row>
    <row r="18" spans="1:14" s="41" customFormat="1">
      <c r="A18" s="324"/>
      <c r="B18" s="38">
        <v>0.85099999999999998</v>
      </c>
      <c r="C18" s="38">
        <v>0.66</v>
      </c>
      <c r="D18" s="38">
        <v>0.68400000000000005</v>
      </c>
      <c r="E18" s="68">
        <v>0.878</v>
      </c>
      <c r="F18" s="68">
        <v>0.88</v>
      </c>
      <c r="G18" s="68">
        <v>0.84499999999999997</v>
      </c>
      <c r="H18" s="68">
        <v>0.83199999999999996</v>
      </c>
      <c r="I18" s="68">
        <v>0.82199999999999995</v>
      </c>
      <c r="J18" s="68">
        <v>0.88900000000000001</v>
      </c>
      <c r="K18" s="68">
        <v>0.77400000000000002</v>
      </c>
      <c r="L18" s="73">
        <v>0.89500000000000002</v>
      </c>
      <c r="M18" s="41">
        <f>M17/M$8</f>
        <v>0.81556733942968451</v>
      </c>
    </row>
    <row r="19" spans="1:14">
      <c r="A19" s="324" t="s">
        <v>12</v>
      </c>
      <c r="B19" s="2">
        <v>76</v>
      </c>
      <c r="C19" s="2">
        <v>504</v>
      </c>
      <c r="D19" s="2">
        <v>471</v>
      </c>
      <c r="E19" s="112">
        <v>163</v>
      </c>
      <c r="F19" s="112">
        <v>153</v>
      </c>
      <c r="G19" s="112">
        <v>115</v>
      </c>
      <c r="H19" s="112">
        <v>100</v>
      </c>
      <c r="I19" s="65">
        <v>144</v>
      </c>
      <c r="J19" s="65">
        <v>163</v>
      </c>
      <c r="K19" s="65">
        <v>285</v>
      </c>
      <c r="L19" s="65">
        <v>221</v>
      </c>
      <c r="M19" s="8">
        <f>SUM(B19:L19)</f>
        <v>2395</v>
      </c>
    </row>
    <row r="20" spans="1:14" s="41" customFormat="1">
      <c r="A20" s="324"/>
      <c r="B20" s="196">
        <v>3.5000000000000003E-2</v>
      </c>
      <c r="C20" s="196">
        <v>0.13600000000000001</v>
      </c>
      <c r="D20" s="196">
        <v>0.127</v>
      </c>
      <c r="E20" s="68">
        <v>5.0999999999999997E-2</v>
      </c>
      <c r="F20" s="68">
        <v>5.2999999999999999E-2</v>
      </c>
      <c r="G20" s="68">
        <v>4.8000000000000001E-2</v>
      </c>
      <c r="H20" s="68">
        <v>3.5999999999999997E-2</v>
      </c>
      <c r="I20" s="68">
        <v>4.5999999999999999E-2</v>
      </c>
      <c r="J20" s="68">
        <v>3.9E-2</v>
      </c>
      <c r="K20" s="68">
        <v>6.5000000000000002E-2</v>
      </c>
      <c r="L20" s="73">
        <v>5.0999999999999997E-2</v>
      </c>
      <c r="M20" s="41">
        <f>M19/M$8</f>
        <v>6.4796277257724147E-2</v>
      </c>
    </row>
    <row r="21" spans="1:14" ht="30" customHeight="1">
      <c r="A21" s="324" t="s">
        <v>25</v>
      </c>
      <c r="B21" s="197">
        <v>23</v>
      </c>
      <c r="C21" s="197">
        <v>70</v>
      </c>
      <c r="D21" s="197">
        <v>86</v>
      </c>
      <c r="E21" s="65">
        <v>63</v>
      </c>
      <c r="F21" s="65">
        <v>63</v>
      </c>
      <c r="G21" s="65">
        <v>45</v>
      </c>
      <c r="H21" s="65">
        <v>65</v>
      </c>
      <c r="I21" s="65">
        <v>62</v>
      </c>
      <c r="J21" s="65">
        <v>51</v>
      </c>
      <c r="K21" s="65">
        <v>57</v>
      </c>
      <c r="L21" s="65">
        <v>48</v>
      </c>
      <c r="M21" s="8">
        <f>SUM(B21:L21)</f>
        <v>633</v>
      </c>
    </row>
    <row r="22" spans="1:14" s="41" customFormat="1">
      <c r="A22" s="324"/>
      <c r="B22" s="38">
        <v>0.01</v>
      </c>
      <c r="C22" s="38">
        <v>1.9E-2</v>
      </c>
      <c r="D22" s="38">
        <v>2.3E-2</v>
      </c>
      <c r="E22" s="68">
        <v>0.02</v>
      </c>
      <c r="F22" s="68">
        <v>2.1999999999999999E-2</v>
      </c>
      <c r="G22" s="68">
        <v>1.9E-2</v>
      </c>
      <c r="H22" s="68">
        <v>2.3E-2</v>
      </c>
      <c r="I22" s="68">
        <v>0.02</v>
      </c>
      <c r="J22" s="68">
        <v>1.2E-2</v>
      </c>
      <c r="K22" s="68">
        <v>1.2999999999999999E-2</v>
      </c>
      <c r="L22" s="73">
        <v>1.0999999999999999E-2</v>
      </c>
      <c r="M22" s="41">
        <f>M21/M$8</f>
        <v>1.7125696661436068E-2</v>
      </c>
    </row>
    <row r="23" spans="1:14">
      <c r="A23" s="324" t="s">
        <v>14</v>
      </c>
      <c r="B23" s="2">
        <v>182</v>
      </c>
      <c r="C23" s="2">
        <v>146</v>
      </c>
      <c r="D23" s="2">
        <v>180</v>
      </c>
      <c r="E23" s="112">
        <v>204</v>
      </c>
      <c r="F23" s="112">
        <v>189</v>
      </c>
      <c r="G23" s="112">
        <v>142</v>
      </c>
      <c r="H23" s="112">
        <v>189</v>
      </c>
      <c r="I23" s="65">
        <v>265</v>
      </c>
      <c r="J23" s="71">
        <v>273</v>
      </c>
      <c r="K23" s="65">
        <v>712</v>
      </c>
      <c r="L23" s="74">
        <v>278</v>
      </c>
      <c r="M23" s="8">
        <f>SUM(B23:L23)</f>
        <v>2760</v>
      </c>
    </row>
    <row r="24" spans="1:14" s="41" customFormat="1">
      <c r="A24" s="324"/>
      <c r="B24" s="38">
        <v>8.3000000000000004E-2</v>
      </c>
      <c r="C24" s="38">
        <v>3.9E-2</v>
      </c>
      <c r="D24" s="38">
        <v>4.9000000000000002E-2</v>
      </c>
      <c r="E24" s="68">
        <v>6.4000000000000001E-2</v>
      </c>
      <c r="F24" s="68">
        <v>6.6000000000000003E-2</v>
      </c>
      <c r="G24" s="68">
        <v>5.8999999999999997E-2</v>
      </c>
      <c r="H24" s="68">
        <v>6.7000000000000004E-2</v>
      </c>
      <c r="I24" s="68">
        <v>8.5000000000000006E-2</v>
      </c>
      <c r="J24" s="68">
        <v>6.5000000000000002E-2</v>
      </c>
      <c r="K24" s="68">
        <v>0.161</v>
      </c>
      <c r="L24" s="73">
        <v>6.4000000000000001E-2</v>
      </c>
      <c r="M24" s="41">
        <f>M23/M$8</f>
        <v>7.4671284021427406E-2</v>
      </c>
    </row>
    <row r="25" spans="1:14" ht="30" customHeight="1">
      <c r="A25" s="324" t="s">
        <v>15</v>
      </c>
      <c r="B25" s="2">
        <v>4</v>
      </c>
      <c r="C25" s="2">
        <v>10</v>
      </c>
      <c r="D25" s="2">
        <v>22</v>
      </c>
      <c r="E25" s="112">
        <v>12</v>
      </c>
      <c r="F25" s="112">
        <v>12</v>
      </c>
      <c r="G25" s="112">
        <v>9</v>
      </c>
      <c r="H25" s="112">
        <v>11</v>
      </c>
      <c r="I25" s="65">
        <v>12</v>
      </c>
      <c r="J25" s="71">
        <v>17</v>
      </c>
      <c r="K25" s="65">
        <v>20</v>
      </c>
      <c r="L25" s="74">
        <v>5</v>
      </c>
      <c r="M25" s="8">
        <f>SUM(B25:L25)</f>
        <v>134</v>
      </c>
    </row>
    <row r="26" spans="1:14" s="41" customFormat="1">
      <c r="A26" s="324"/>
      <c r="B26" s="38">
        <v>2E-3</v>
      </c>
      <c r="C26" s="38">
        <v>3.0000000000000001E-3</v>
      </c>
      <c r="D26" s="38">
        <v>6.0000000000000001E-3</v>
      </c>
      <c r="E26" s="68">
        <v>4.0000000000000001E-3</v>
      </c>
      <c r="F26" s="68">
        <v>4.0000000000000001E-3</v>
      </c>
      <c r="G26" s="68">
        <v>4.0000000000000001E-3</v>
      </c>
      <c r="H26" s="68">
        <v>4.0000000000000001E-3</v>
      </c>
      <c r="I26" s="68">
        <v>4.0000000000000001E-3</v>
      </c>
      <c r="J26" s="68">
        <v>4.0000000000000001E-3</v>
      </c>
      <c r="K26" s="68">
        <v>5.0000000000000001E-3</v>
      </c>
      <c r="L26" s="73">
        <v>1E-3</v>
      </c>
      <c r="M26" s="41">
        <f>M25/M$8</f>
        <v>3.6253449488664034E-3</v>
      </c>
    </row>
    <row r="27" spans="1:14">
      <c r="A27" s="324" t="s">
        <v>13</v>
      </c>
      <c r="B27" s="2">
        <v>143</v>
      </c>
      <c r="C27" s="2">
        <v>709</v>
      </c>
      <c r="D27" s="2">
        <v>650</v>
      </c>
      <c r="E27" s="112">
        <v>113</v>
      </c>
      <c r="F27" s="112">
        <v>97</v>
      </c>
      <c r="G27" s="112">
        <v>169</v>
      </c>
      <c r="H27" s="112">
        <v>276</v>
      </c>
      <c r="I27" s="65">
        <v>205</v>
      </c>
      <c r="J27" s="71">
        <v>137</v>
      </c>
      <c r="K27" s="65">
        <v>161</v>
      </c>
      <c r="L27" s="73">
        <v>0.74</v>
      </c>
      <c r="M27" s="8">
        <f>SUM(B27:L27)</f>
        <v>2660.74</v>
      </c>
    </row>
    <row r="28" spans="1:14" s="41" customFormat="1">
      <c r="A28" s="324"/>
      <c r="B28" s="38">
        <v>6.5000000000000002E-2</v>
      </c>
      <c r="C28" s="38">
        <v>0.191</v>
      </c>
      <c r="D28" s="38">
        <v>0.17599999999999999</v>
      </c>
      <c r="E28" s="68">
        <v>3.5999999999999997E-2</v>
      </c>
      <c r="F28" s="68">
        <v>3.4000000000000002E-2</v>
      </c>
      <c r="G28" s="68">
        <v>7.0000000000000007E-2</v>
      </c>
      <c r="H28" s="68">
        <v>9.9000000000000005E-2</v>
      </c>
      <c r="I28" s="68">
        <v>6.6000000000000003E-2</v>
      </c>
      <c r="J28" s="68">
        <v>3.2000000000000001E-2</v>
      </c>
      <c r="K28" s="68">
        <v>3.5999999999999997E-2</v>
      </c>
      <c r="L28" s="73">
        <v>1.7000000000000001E-2</v>
      </c>
      <c r="M28" s="41">
        <f>M27/M$8</f>
        <v>7.1985823277961145E-2</v>
      </c>
    </row>
    <row r="29" spans="1:14" s="41" customFormat="1" ht="30">
      <c r="A29" s="56" t="s">
        <v>24</v>
      </c>
      <c r="B29" s="57">
        <f>1-B13</f>
        <v>0.33499999999999996</v>
      </c>
      <c r="C29" s="57">
        <f t="shared" ref="C29:M29" si="0">1-C13</f>
        <v>0.52300000000000002</v>
      </c>
      <c r="D29" s="57">
        <f t="shared" si="0"/>
        <v>0.505</v>
      </c>
      <c r="E29" s="106">
        <f t="shared" si="0"/>
        <v>0.22399999999999998</v>
      </c>
      <c r="F29" s="106">
        <f t="shared" si="0"/>
        <v>0.21999999999999997</v>
      </c>
      <c r="G29" s="106">
        <f t="shared" si="0"/>
        <v>0.28400000000000003</v>
      </c>
      <c r="H29" s="132">
        <f t="shared" si="0"/>
        <v>0.34099999999999997</v>
      </c>
      <c r="I29" s="140">
        <f t="shared" si="0"/>
        <v>0.32999999999999996</v>
      </c>
      <c r="J29" s="106">
        <f t="shared" si="0"/>
        <v>0.20099999999999996</v>
      </c>
      <c r="K29" s="106">
        <f t="shared" si="0"/>
        <v>0.32899999999999996</v>
      </c>
      <c r="L29" s="151">
        <f t="shared" si="0"/>
        <v>0.17900000000000005</v>
      </c>
      <c r="M29" s="151">
        <f t="shared" si="0"/>
        <v>0.314836859477301</v>
      </c>
      <c r="N29"/>
    </row>
    <row r="30" spans="1:14" s="36" customFormat="1">
      <c r="A30" s="5" t="s">
        <v>54</v>
      </c>
      <c r="E30" s="67"/>
      <c r="F30" s="67"/>
      <c r="G30" s="67"/>
      <c r="H30" s="67"/>
      <c r="I30" s="67"/>
      <c r="J30" s="67"/>
      <c r="K30" s="67"/>
      <c r="L30" s="67"/>
    </row>
    <row r="31" spans="1:14">
      <c r="A31" s="95" t="s">
        <v>16</v>
      </c>
      <c r="B31" s="6">
        <v>1630</v>
      </c>
      <c r="C31" s="6">
        <v>1710</v>
      </c>
      <c r="D31" s="2">
        <v>1775</v>
      </c>
      <c r="E31" s="66">
        <v>2387</v>
      </c>
      <c r="F31" s="66">
        <v>1954</v>
      </c>
      <c r="G31" s="66">
        <v>1242</v>
      </c>
      <c r="H31" s="66">
        <v>1304</v>
      </c>
      <c r="I31" s="66">
        <v>1651</v>
      </c>
      <c r="J31" s="66">
        <v>2537</v>
      </c>
      <c r="K31" s="66">
        <v>2563</v>
      </c>
      <c r="L31" s="70">
        <v>2815</v>
      </c>
      <c r="M31" s="8">
        <f>SUM(B31:L31)</f>
        <v>21568</v>
      </c>
    </row>
    <row r="32" spans="1:14">
      <c r="A32" s="95" t="s">
        <v>17</v>
      </c>
      <c r="B32" s="6">
        <v>873</v>
      </c>
      <c r="C32" s="6">
        <v>1586</v>
      </c>
      <c r="D32" s="2">
        <v>1639</v>
      </c>
      <c r="E32" s="66">
        <v>2095</v>
      </c>
      <c r="F32" s="66">
        <v>1765</v>
      </c>
      <c r="G32" s="66">
        <v>1149</v>
      </c>
      <c r="H32" s="66">
        <v>1245</v>
      </c>
      <c r="I32" s="66">
        <v>1569</v>
      </c>
      <c r="J32" s="66">
        <v>2306</v>
      </c>
      <c r="K32" s="66">
        <v>2333</v>
      </c>
      <c r="L32" s="70">
        <v>2438</v>
      </c>
      <c r="M32" s="8">
        <f>SUM(B32:L32)</f>
        <v>18998</v>
      </c>
    </row>
    <row r="33" spans="1:15">
      <c r="A33" s="95" t="s">
        <v>18</v>
      </c>
      <c r="B33" s="38">
        <v>0.69399999999999995</v>
      </c>
      <c r="C33" s="38">
        <v>0.26900000000000002</v>
      </c>
      <c r="D33" s="38">
        <v>0.193</v>
      </c>
      <c r="E33" s="68">
        <v>0.158</v>
      </c>
      <c r="F33" s="68">
        <v>0.159</v>
      </c>
      <c r="G33" s="68">
        <v>0.49</v>
      </c>
      <c r="H33" s="68">
        <v>0.50800000000000001</v>
      </c>
      <c r="I33" s="68">
        <v>0.308</v>
      </c>
      <c r="J33" s="68">
        <v>0.39300000000000002</v>
      </c>
      <c r="K33" s="68">
        <v>0.36099999999999999</v>
      </c>
      <c r="L33" s="68">
        <v>0.49299999999999999</v>
      </c>
      <c r="M33" s="149">
        <f>((B33*B$32)+(C33*C$32)+(D33*D$32)+(E33*E$32)+(F33*F$32)+(G33*G$32)+(H33*H$32)+(I33*I$32)+(J33*J$32)+(K33*K$32)+(L33*L$32))/M$32</f>
        <v>0.34685730076850196</v>
      </c>
    </row>
    <row r="34" spans="1:15">
      <c r="A34" s="95" t="s">
        <v>19</v>
      </c>
      <c r="B34" s="38">
        <v>0.30599999999999999</v>
      </c>
      <c r="C34" s="38">
        <v>0.73099999999999998</v>
      </c>
      <c r="D34" s="38">
        <v>0.80700000000000005</v>
      </c>
      <c r="E34" s="68">
        <v>0.84199999999999997</v>
      </c>
      <c r="F34" s="68">
        <v>0.84099999999999997</v>
      </c>
      <c r="G34" s="68">
        <v>0.51</v>
      </c>
      <c r="H34" s="68">
        <v>0.49199999999999999</v>
      </c>
      <c r="I34" s="68">
        <v>0.69199999999999995</v>
      </c>
      <c r="J34" s="68">
        <v>0.60699999999999998</v>
      </c>
      <c r="K34" s="68">
        <v>0.63900000000000001</v>
      </c>
      <c r="L34" s="68">
        <v>0.50700000000000001</v>
      </c>
      <c r="M34" s="41">
        <f>1-M33</f>
        <v>0.65314269923149804</v>
      </c>
    </row>
    <row r="35" spans="1:15">
      <c r="A35" s="95" t="s">
        <v>20</v>
      </c>
      <c r="B35" s="38">
        <v>0.46400000000000002</v>
      </c>
      <c r="C35" s="38">
        <v>7.2999999999999995E-2</v>
      </c>
      <c r="D35" s="38">
        <v>7.6999999999999999E-2</v>
      </c>
      <c r="E35" s="68">
        <v>0.122</v>
      </c>
      <c r="F35" s="68">
        <v>9.7000000000000003E-2</v>
      </c>
      <c r="G35" s="68">
        <v>7.4999999999999997E-2</v>
      </c>
      <c r="H35" s="68">
        <v>4.4999999999999998E-2</v>
      </c>
      <c r="I35" s="68">
        <v>0.05</v>
      </c>
      <c r="J35" s="68">
        <v>9.0999999999999998E-2</v>
      </c>
      <c r="K35" s="68">
        <v>0.09</v>
      </c>
      <c r="L35" s="68">
        <v>0.13400000000000001</v>
      </c>
      <c r="M35" s="149">
        <f>((B35*B$31)+(C35*C$31)+(D35*D$31)+(E35*E$31)+(F35*F$31)+(G35*G$31)+(H35*H$31)+(I35*I$31)+(J35*J$31)+(K35*K$31)+(L35*L$31))/M$31</f>
        <v>0.11923701780415431</v>
      </c>
    </row>
    <row r="36" spans="1:15">
      <c r="A36" s="96" t="s">
        <v>23</v>
      </c>
      <c r="B36" s="37">
        <v>9</v>
      </c>
      <c r="C36" s="37">
        <v>47</v>
      </c>
      <c r="D36" s="37">
        <v>53</v>
      </c>
      <c r="E36" s="71">
        <v>117</v>
      </c>
      <c r="F36" s="71">
        <v>98</v>
      </c>
      <c r="G36" s="71">
        <v>25</v>
      </c>
      <c r="H36" s="71">
        <v>27</v>
      </c>
      <c r="I36" s="71">
        <v>43</v>
      </c>
      <c r="J36" s="71">
        <v>74</v>
      </c>
      <c r="K36" s="71">
        <v>82</v>
      </c>
      <c r="L36" s="71">
        <v>95</v>
      </c>
      <c r="M36" s="8">
        <f>SUM(B36:L36)</f>
        <v>670</v>
      </c>
      <c r="N36" s="42"/>
    </row>
    <row r="37" spans="1:15">
      <c r="A37" s="95" t="s">
        <v>22</v>
      </c>
      <c r="B37" s="37">
        <v>3</v>
      </c>
      <c r="C37" s="37">
        <v>9</v>
      </c>
      <c r="D37" s="37">
        <v>14</v>
      </c>
      <c r="E37" s="71">
        <v>20</v>
      </c>
      <c r="F37" s="71">
        <v>6</v>
      </c>
      <c r="G37" s="71">
        <v>2</v>
      </c>
      <c r="H37" s="71">
        <v>6</v>
      </c>
      <c r="I37" s="71">
        <v>3</v>
      </c>
      <c r="J37" s="71">
        <v>11</v>
      </c>
      <c r="K37" s="71">
        <v>20</v>
      </c>
      <c r="L37" s="71">
        <v>84</v>
      </c>
      <c r="M37" s="8">
        <f>SUM(B37:L37)</f>
        <v>178</v>
      </c>
      <c r="N37" s="42"/>
    </row>
    <row r="38" spans="1:15" ht="30">
      <c r="A38" s="95" t="s">
        <v>21</v>
      </c>
      <c r="B38" s="37">
        <v>8</v>
      </c>
      <c r="C38" s="37">
        <v>19</v>
      </c>
      <c r="D38" s="37">
        <v>38</v>
      </c>
      <c r="E38" s="71">
        <v>89</v>
      </c>
      <c r="F38" s="71">
        <v>57</v>
      </c>
      <c r="G38" s="71">
        <v>29</v>
      </c>
      <c r="H38" s="71">
        <v>7</v>
      </c>
      <c r="I38" s="71">
        <v>17</v>
      </c>
      <c r="J38" s="71">
        <v>92</v>
      </c>
      <c r="K38" s="71">
        <v>83</v>
      </c>
      <c r="L38" s="71">
        <v>147</v>
      </c>
      <c r="M38" s="8">
        <f>SUM(B38:L38)</f>
        <v>586</v>
      </c>
      <c r="N38" s="42"/>
    </row>
    <row r="39" spans="1:15">
      <c r="A39" s="5" t="s">
        <v>81</v>
      </c>
      <c r="B39" s="38">
        <v>0.41199999999999998</v>
      </c>
      <c r="C39" s="38">
        <v>0.09</v>
      </c>
      <c r="D39" s="38">
        <v>9.1999999999999998E-2</v>
      </c>
      <c r="E39" s="38">
        <v>0.159</v>
      </c>
      <c r="F39" s="38">
        <v>5.8000000000000003E-2</v>
      </c>
      <c r="G39" s="38">
        <v>6.5000000000000002E-2</v>
      </c>
      <c r="H39" s="38">
        <v>5.8000000000000003E-2</v>
      </c>
      <c r="I39" s="38">
        <v>3.4000000000000002E-2</v>
      </c>
      <c r="J39" s="38">
        <v>0.13800000000000001</v>
      </c>
      <c r="K39" s="38">
        <v>0.14899999999999999</v>
      </c>
      <c r="L39" s="38">
        <v>0.20200000000000001</v>
      </c>
      <c r="M39" s="149">
        <f>((B39*B$31)+(C39*C$31)+(D39*D$31)+(E39*E$31)+(F39*F$31)+(G39*G$31)+(H39*H$31)+(I39*I$31)+(J39*J$31)+(K39*K$31)+(L39*L$31))/M$31</f>
        <v>0.13885126112759646</v>
      </c>
      <c r="N39" s="42"/>
    </row>
    <row r="40" spans="1:15" ht="30">
      <c r="A40" s="5" t="s">
        <v>83</v>
      </c>
      <c r="B40" s="5"/>
      <c r="C40" s="5"/>
      <c r="D40" s="5"/>
      <c r="E40" s="124"/>
      <c r="F40" s="124"/>
      <c r="G40" s="124"/>
      <c r="H40" s="124"/>
      <c r="I40" s="124"/>
      <c r="J40" s="124"/>
      <c r="K40" s="124"/>
      <c r="L40" s="124"/>
      <c r="M40" s="5"/>
    </row>
    <row r="41" spans="1:15">
      <c r="A41" s="95" t="s">
        <v>55</v>
      </c>
      <c r="B41" s="233">
        <v>1274</v>
      </c>
      <c r="C41" s="233">
        <v>2407</v>
      </c>
      <c r="D41" s="233">
        <v>2432</v>
      </c>
      <c r="E41" s="233">
        <v>2220</v>
      </c>
      <c r="F41" s="233">
        <v>2437</v>
      </c>
      <c r="G41" s="233">
        <v>1554</v>
      </c>
      <c r="H41" s="233">
        <v>1718</v>
      </c>
      <c r="I41" s="233">
        <v>2176</v>
      </c>
      <c r="J41" s="233">
        <v>3012</v>
      </c>
      <c r="K41" s="233">
        <v>3030</v>
      </c>
      <c r="L41" s="233">
        <v>2308</v>
      </c>
      <c r="M41" s="8">
        <f>SUM(B41:L41)</f>
        <v>24568</v>
      </c>
    </row>
    <row r="42" spans="1:15">
      <c r="A42" s="95" t="s">
        <v>56</v>
      </c>
      <c r="B42" s="249">
        <v>3.3000000000000002E-2</v>
      </c>
      <c r="C42" s="249">
        <v>9.9000000000000005E-2</v>
      </c>
      <c r="D42" s="249">
        <v>8.1000000000000003E-2</v>
      </c>
      <c r="E42" s="249">
        <v>0.122</v>
      </c>
      <c r="F42" s="249">
        <v>0.112</v>
      </c>
      <c r="G42" s="249">
        <v>8.1000000000000003E-2</v>
      </c>
      <c r="H42" s="249">
        <v>8.1000000000000003E-2</v>
      </c>
      <c r="I42" s="68">
        <v>7.0000000000000007E-2</v>
      </c>
      <c r="J42" s="249">
        <v>9.1999999999999998E-2</v>
      </c>
      <c r="K42" s="249">
        <v>2.4E-2</v>
      </c>
      <c r="L42" s="249">
        <v>5.0999999999999997E-2</v>
      </c>
      <c r="M42" s="149">
        <f>((B42*B41)+(C42*C41)+(D42*D41)+(E42*E41)+(F42*F41)+(G42*G41)+(H42*H41)+(I42*I41)+(J42*J41)+(K42*K41)+(L42*L41))/M41</f>
        <v>7.7580389124063828E-2</v>
      </c>
    </row>
    <row r="43" spans="1:15">
      <c r="A43" s="95" t="s">
        <v>68</v>
      </c>
      <c r="B43" s="232">
        <v>898</v>
      </c>
      <c r="C43" s="233">
        <v>1559</v>
      </c>
      <c r="D43" s="233">
        <v>1604</v>
      </c>
      <c r="E43" s="233">
        <v>1987</v>
      </c>
      <c r="F43" s="233">
        <v>1834</v>
      </c>
      <c r="G43" s="233">
        <v>1140</v>
      </c>
      <c r="H43" s="233">
        <v>1241</v>
      </c>
      <c r="I43" s="233">
        <v>1608</v>
      </c>
      <c r="J43" s="233">
        <v>2167</v>
      </c>
      <c r="K43" s="233">
        <v>2276</v>
      </c>
      <c r="L43" s="233">
        <v>2173</v>
      </c>
      <c r="M43" s="8">
        <f>SUM(B43:L43)</f>
        <v>18487</v>
      </c>
    </row>
    <row r="44" spans="1:15">
      <c r="A44" s="95" t="s">
        <v>57</v>
      </c>
      <c r="B44" s="233">
        <v>101250</v>
      </c>
      <c r="C44" s="233">
        <v>80223</v>
      </c>
      <c r="D44" s="233">
        <v>76649</v>
      </c>
      <c r="E44" s="233">
        <v>66008</v>
      </c>
      <c r="F44" s="233">
        <v>60714</v>
      </c>
      <c r="G44" s="233">
        <v>98108</v>
      </c>
      <c r="H44" s="233">
        <v>81473</v>
      </c>
      <c r="I44" s="233">
        <v>82549</v>
      </c>
      <c r="J44" s="233">
        <v>90379</v>
      </c>
      <c r="K44" s="233">
        <v>110139</v>
      </c>
      <c r="L44" s="233">
        <v>111675</v>
      </c>
      <c r="M44" s="152">
        <f>((B44*B$43)+(C44*C$43)+(D44*D$43)+(E44*E$43)+(F44*F$43)+(G44*G$43)+(H44*H$43)+(I44*I$43)+(J44*J$43)+(K44*K$43)+(L44*L$43))/M$43</f>
        <v>87430.619462324874</v>
      </c>
      <c r="O44" t="s">
        <v>70</v>
      </c>
    </row>
    <row r="45" spans="1:15" ht="45">
      <c r="A45" s="95" t="s">
        <v>62</v>
      </c>
      <c r="B45" s="38">
        <v>0</v>
      </c>
      <c r="C45" s="249">
        <v>6.9000000000000006E-2</v>
      </c>
      <c r="D45" s="249">
        <v>6.9000000000000006E-2</v>
      </c>
      <c r="E45" s="249">
        <v>8.0000000000000002E-3</v>
      </c>
      <c r="F45" s="249">
        <v>0.01</v>
      </c>
      <c r="G45" s="249">
        <v>0.01</v>
      </c>
      <c r="H45" s="249">
        <v>2.1000000000000001E-2</v>
      </c>
      <c r="I45" s="68">
        <v>0</v>
      </c>
      <c r="J45" s="249">
        <v>5.0000000000000001E-3</v>
      </c>
      <c r="K45" s="249">
        <v>0</v>
      </c>
      <c r="L45" s="249">
        <v>2.7E-2</v>
      </c>
      <c r="M45" s="68">
        <f>((B45*B$43)+(C45*C$43)+(D45*D$43)+(E45*E$43)+(F45*F$43)+(G45*G$43)+(H45*H$43)+(I45*I$43)+(J45*J$43)+(K45*K$43)+(L45*L$43))/M$43</f>
        <v>1.9443392654297613E-2</v>
      </c>
    </row>
    <row r="46" spans="1:15" ht="45">
      <c r="A46" s="96" t="s">
        <v>59</v>
      </c>
      <c r="B46" s="249">
        <v>0.09</v>
      </c>
      <c r="C46" s="249">
        <v>0.16400000000000001</v>
      </c>
      <c r="D46" s="249">
        <v>0.155</v>
      </c>
      <c r="E46" s="249">
        <v>0.10100000000000001</v>
      </c>
      <c r="F46" s="249">
        <v>0.13200000000000001</v>
      </c>
      <c r="G46" s="249">
        <v>0.16400000000000001</v>
      </c>
      <c r="H46" s="249">
        <v>0.126</v>
      </c>
      <c r="I46" s="249">
        <v>0.11899999999999999</v>
      </c>
      <c r="J46" s="249">
        <v>0.114</v>
      </c>
      <c r="K46" s="249">
        <v>0.128</v>
      </c>
      <c r="L46" s="249">
        <v>6.7000000000000004E-2</v>
      </c>
      <c r="M46" s="149">
        <f>((B46*B8)+(C46*C8)+(D46*D8)+(E46*E8)+(F46*F8)+(G46*G8)+(H46*H8)+(I46*I8)+(J46*J8)+(K46*K8)+(L46*L8))/M8</f>
        <v>0.12273337481738003</v>
      </c>
      <c r="O46" s="99" t="s">
        <v>105</v>
      </c>
    </row>
    <row r="47" spans="1:15" ht="30">
      <c r="A47" s="5" t="s">
        <v>85</v>
      </c>
      <c r="B47" s="32"/>
      <c r="C47" s="32"/>
      <c r="D47" s="32"/>
      <c r="E47" s="69"/>
      <c r="F47" s="69"/>
      <c r="G47" s="69"/>
      <c r="H47" s="69"/>
      <c r="I47" s="69"/>
      <c r="J47" s="69"/>
      <c r="K47" s="69"/>
      <c r="L47" s="75"/>
    </row>
    <row r="48" spans="1:15">
      <c r="A48" t="s">
        <v>86</v>
      </c>
      <c r="B48" s="6">
        <v>1212</v>
      </c>
      <c r="C48" s="6">
        <v>2106</v>
      </c>
      <c r="D48" s="6">
        <v>2183</v>
      </c>
      <c r="E48" s="66">
        <v>1891</v>
      </c>
      <c r="F48" s="66">
        <v>2128</v>
      </c>
      <c r="G48" s="66">
        <v>1393</v>
      </c>
      <c r="H48" s="66">
        <v>1523</v>
      </c>
      <c r="I48" s="66">
        <v>1984</v>
      </c>
      <c r="J48" s="66">
        <v>2681</v>
      </c>
      <c r="K48" s="66">
        <v>2934</v>
      </c>
      <c r="L48" s="70">
        <v>2129</v>
      </c>
      <c r="M48" s="8">
        <f>SUM(B48:L48)</f>
        <v>22164</v>
      </c>
    </row>
    <row r="49" spans="1:13">
      <c r="A49" t="s">
        <v>87</v>
      </c>
      <c r="B49" s="37">
        <v>0</v>
      </c>
      <c r="C49" s="37">
        <v>8</v>
      </c>
      <c r="D49" s="37">
        <v>0</v>
      </c>
      <c r="E49" s="71">
        <v>14</v>
      </c>
      <c r="F49" s="71">
        <v>0</v>
      </c>
      <c r="G49" s="71">
        <v>0</v>
      </c>
      <c r="H49" s="71">
        <v>14</v>
      </c>
      <c r="I49" s="71">
        <v>0</v>
      </c>
      <c r="J49" s="71">
        <v>0</v>
      </c>
      <c r="K49" s="71">
        <v>11</v>
      </c>
      <c r="L49" s="74">
        <v>0</v>
      </c>
      <c r="M49" s="8">
        <f t="shared" ref="M49:M61" si="1">SUM(B49:L49)</f>
        <v>47</v>
      </c>
    </row>
    <row r="50" spans="1:13">
      <c r="A50" t="s">
        <v>88</v>
      </c>
      <c r="B50" s="37">
        <v>45</v>
      </c>
      <c r="C50" s="37">
        <v>81</v>
      </c>
      <c r="D50" s="37">
        <v>95</v>
      </c>
      <c r="E50" s="71">
        <v>39</v>
      </c>
      <c r="F50" s="71">
        <v>54</v>
      </c>
      <c r="G50" s="71">
        <v>19</v>
      </c>
      <c r="H50" s="71">
        <v>58</v>
      </c>
      <c r="I50" s="71">
        <v>12</v>
      </c>
      <c r="J50" s="71">
        <v>83</v>
      </c>
      <c r="K50" s="71">
        <v>77</v>
      </c>
      <c r="L50" s="74">
        <v>12</v>
      </c>
      <c r="M50" s="8">
        <f t="shared" si="1"/>
        <v>575</v>
      </c>
    </row>
    <row r="51" spans="1:13">
      <c r="A51" t="s">
        <v>89</v>
      </c>
      <c r="B51" s="37">
        <v>33</v>
      </c>
      <c r="C51" s="37">
        <v>111</v>
      </c>
      <c r="D51" s="37">
        <v>173</v>
      </c>
      <c r="E51" s="71">
        <v>51</v>
      </c>
      <c r="F51" s="71">
        <v>71</v>
      </c>
      <c r="G51" s="71">
        <v>133</v>
      </c>
      <c r="H51" s="71">
        <v>37</v>
      </c>
      <c r="I51" s="71">
        <v>102</v>
      </c>
      <c r="J51" s="71">
        <v>109</v>
      </c>
      <c r="K51" s="71">
        <v>235</v>
      </c>
      <c r="L51" s="74">
        <v>34</v>
      </c>
      <c r="M51" s="8">
        <f t="shared" si="1"/>
        <v>1089</v>
      </c>
    </row>
    <row r="52" spans="1:13">
      <c r="A52" t="s">
        <v>90</v>
      </c>
      <c r="B52" s="37">
        <v>16</v>
      </c>
      <c r="C52" s="37">
        <v>10</v>
      </c>
      <c r="D52" s="37">
        <v>52</v>
      </c>
      <c r="E52" s="71">
        <v>39</v>
      </c>
      <c r="F52" s="71">
        <v>35</v>
      </c>
      <c r="G52" s="71">
        <v>19</v>
      </c>
      <c r="H52" s="71">
        <v>26</v>
      </c>
      <c r="I52" s="71">
        <v>27</v>
      </c>
      <c r="J52" s="71">
        <v>134</v>
      </c>
      <c r="K52" s="71">
        <v>213</v>
      </c>
      <c r="L52" s="74">
        <v>69</v>
      </c>
      <c r="M52" s="8">
        <f t="shared" si="1"/>
        <v>640</v>
      </c>
    </row>
    <row r="53" spans="1:13">
      <c r="A53" t="s">
        <v>91</v>
      </c>
      <c r="B53" s="37">
        <v>45</v>
      </c>
      <c r="C53" s="37">
        <v>231</v>
      </c>
      <c r="D53" s="37">
        <v>120</v>
      </c>
      <c r="E53" s="71">
        <v>102</v>
      </c>
      <c r="F53" s="71">
        <v>202</v>
      </c>
      <c r="G53" s="71">
        <v>121</v>
      </c>
      <c r="H53" s="71">
        <v>214</v>
      </c>
      <c r="I53" s="71">
        <v>298</v>
      </c>
      <c r="J53" s="71">
        <v>231</v>
      </c>
      <c r="K53" s="71">
        <v>235</v>
      </c>
      <c r="L53" s="74">
        <v>94</v>
      </c>
      <c r="M53" s="8">
        <f t="shared" si="1"/>
        <v>1893</v>
      </c>
    </row>
    <row r="54" spans="1:13">
      <c r="A54" t="s">
        <v>92</v>
      </c>
      <c r="B54" s="37">
        <v>6</v>
      </c>
      <c r="C54" s="37">
        <v>71</v>
      </c>
      <c r="D54" s="37">
        <v>83</v>
      </c>
      <c r="E54" s="71">
        <v>15</v>
      </c>
      <c r="F54" s="71">
        <v>41</v>
      </c>
      <c r="G54" s="71">
        <v>22</v>
      </c>
      <c r="H54" s="71">
        <v>20</v>
      </c>
      <c r="I54" s="71">
        <v>0</v>
      </c>
      <c r="J54" s="71">
        <v>12</v>
      </c>
      <c r="K54" s="71">
        <v>59</v>
      </c>
      <c r="L54" s="74">
        <v>45</v>
      </c>
      <c r="M54" s="8">
        <f t="shared" si="1"/>
        <v>374</v>
      </c>
    </row>
    <row r="55" spans="1:13">
      <c r="A55" t="s">
        <v>93</v>
      </c>
      <c r="B55" s="37">
        <v>131</v>
      </c>
      <c r="C55" s="37">
        <v>392</v>
      </c>
      <c r="D55" s="37">
        <v>281</v>
      </c>
      <c r="E55" s="71">
        <v>327</v>
      </c>
      <c r="F55" s="71">
        <v>402</v>
      </c>
      <c r="G55" s="71">
        <v>161</v>
      </c>
      <c r="H55" s="71">
        <v>209</v>
      </c>
      <c r="I55" s="71">
        <v>352</v>
      </c>
      <c r="J55" s="71">
        <v>730</v>
      </c>
      <c r="K55" s="71">
        <v>314</v>
      </c>
      <c r="L55" s="74">
        <v>161</v>
      </c>
      <c r="M55" s="8">
        <f t="shared" si="1"/>
        <v>3460</v>
      </c>
    </row>
    <row r="56" spans="1:13">
      <c r="A56" t="s">
        <v>94</v>
      </c>
      <c r="B56" s="37">
        <v>63</v>
      </c>
      <c r="C56" s="37">
        <v>87</v>
      </c>
      <c r="D56" s="37">
        <v>85</v>
      </c>
      <c r="E56" s="71">
        <v>27</v>
      </c>
      <c r="F56" s="71">
        <v>120</v>
      </c>
      <c r="G56" s="71">
        <v>77</v>
      </c>
      <c r="H56" s="71">
        <v>66</v>
      </c>
      <c r="I56" s="71">
        <v>94</v>
      </c>
      <c r="J56" s="71">
        <v>181</v>
      </c>
      <c r="K56" s="71">
        <v>474</v>
      </c>
      <c r="L56" s="74">
        <v>228</v>
      </c>
      <c r="M56" s="8">
        <f t="shared" si="1"/>
        <v>1502</v>
      </c>
    </row>
    <row r="57" spans="1:13">
      <c r="A57" t="s">
        <v>95</v>
      </c>
      <c r="B57" s="37">
        <v>351</v>
      </c>
      <c r="C57" s="37">
        <v>354</v>
      </c>
      <c r="D57" s="37">
        <v>397</v>
      </c>
      <c r="E57" s="71">
        <v>711</v>
      </c>
      <c r="F57" s="71">
        <v>475</v>
      </c>
      <c r="G57" s="71">
        <v>273</v>
      </c>
      <c r="H57" s="71">
        <v>282</v>
      </c>
      <c r="I57" s="71">
        <v>497</v>
      </c>
      <c r="J57" s="71">
        <v>459</v>
      </c>
      <c r="K57" s="71">
        <v>405</v>
      </c>
      <c r="L57" s="74">
        <v>620</v>
      </c>
      <c r="M57" s="8">
        <f t="shared" si="1"/>
        <v>4824</v>
      </c>
    </row>
    <row r="58" spans="1:13">
      <c r="A58" t="s">
        <v>96</v>
      </c>
      <c r="B58" s="37">
        <v>351</v>
      </c>
      <c r="C58" s="37">
        <v>300</v>
      </c>
      <c r="D58" s="37">
        <v>400</v>
      </c>
      <c r="E58" s="71">
        <v>266</v>
      </c>
      <c r="F58" s="71">
        <v>235</v>
      </c>
      <c r="G58" s="71">
        <v>272</v>
      </c>
      <c r="H58" s="71">
        <v>216</v>
      </c>
      <c r="I58" s="71">
        <v>282</v>
      </c>
      <c r="J58" s="71">
        <v>455</v>
      </c>
      <c r="K58" s="71">
        <v>450</v>
      </c>
      <c r="L58" s="74">
        <v>554</v>
      </c>
      <c r="M58" s="8">
        <f t="shared" si="1"/>
        <v>3781</v>
      </c>
    </row>
    <row r="59" spans="1:13">
      <c r="A59" t="s">
        <v>97</v>
      </c>
      <c r="B59" s="37">
        <v>87</v>
      </c>
      <c r="C59" s="37">
        <v>287</v>
      </c>
      <c r="D59" s="37">
        <v>382</v>
      </c>
      <c r="E59" s="71">
        <v>172</v>
      </c>
      <c r="F59" s="71">
        <v>331</v>
      </c>
      <c r="G59" s="71">
        <v>200</v>
      </c>
      <c r="H59" s="71">
        <v>269</v>
      </c>
      <c r="I59" s="71">
        <v>136</v>
      </c>
      <c r="J59" s="71">
        <v>190</v>
      </c>
      <c r="K59" s="71">
        <v>365</v>
      </c>
      <c r="L59" s="74">
        <v>218</v>
      </c>
      <c r="M59" s="8">
        <f t="shared" si="1"/>
        <v>2637</v>
      </c>
    </row>
    <row r="60" spans="1:13">
      <c r="A60" t="s">
        <v>98</v>
      </c>
      <c r="B60" s="37">
        <v>52</v>
      </c>
      <c r="C60" s="37">
        <v>135</v>
      </c>
      <c r="D60" s="37">
        <v>81</v>
      </c>
      <c r="E60" s="71">
        <v>76</v>
      </c>
      <c r="F60" s="71">
        <v>123</v>
      </c>
      <c r="G60" s="71">
        <v>41</v>
      </c>
      <c r="H60" s="71">
        <v>34</v>
      </c>
      <c r="I60" s="71">
        <v>74</v>
      </c>
      <c r="J60" s="71">
        <v>92</v>
      </c>
      <c r="K60" s="71">
        <v>54</v>
      </c>
      <c r="L60" s="74">
        <v>76</v>
      </c>
      <c r="M60" s="8">
        <f t="shared" si="1"/>
        <v>838</v>
      </c>
    </row>
    <row r="61" spans="1:13">
      <c r="A61" t="s">
        <v>99</v>
      </c>
      <c r="B61" s="37">
        <v>32</v>
      </c>
      <c r="C61" s="37">
        <v>39</v>
      </c>
      <c r="D61" s="37">
        <v>34</v>
      </c>
      <c r="E61" s="71">
        <v>52</v>
      </c>
      <c r="F61" s="71">
        <v>39</v>
      </c>
      <c r="G61" s="71">
        <v>55</v>
      </c>
      <c r="H61" s="71">
        <v>78</v>
      </c>
      <c r="I61" s="71">
        <v>110</v>
      </c>
      <c r="J61" s="71">
        <v>5</v>
      </c>
      <c r="K61" s="71">
        <v>42</v>
      </c>
      <c r="L61" s="74">
        <v>18</v>
      </c>
      <c r="M61" s="8">
        <f t="shared" si="1"/>
        <v>504</v>
      </c>
    </row>
    <row r="63" spans="1:13">
      <c r="A63" s="5" t="s">
        <v>110</v>
      </c>
    </row>
    <row r="64" spans="1:13">
      <c r="A64" s="305" t="s">
        <v>112</v>
      </c>
      <c r="B64" s="8">
        <v>2047</v>
      </c>
      <c r="C64" s="8">
        <v>3625</v>
      </c>
      <c r="D64" s="8">
        <v>3779</v>
      </c>
      <c r="E64" s="8">
        <v>2774</v>
      </c>
      <c r="F64" s="8">
        <v>2860</v>
      </c>
      <c r="G64" s="8">
        <v>2318</v>
      </c>
      <c r="H64" s="8">
        <v>2799</v>
      </c>
      <c r="I64" s="8">
        <v>3234</v>
      </c>
      <c r="J64" s="8">
        <v>3852</v>
      </c>
      <c r="K64" s="8">
        <v>4507</v>
      </c>
      <c r="L64" s="8">
        <v>3847</v>
      </c>
      <c r="M64" s="8">
        <f>SUM(B64:L64)</f>
        <v>35642</v>
      </c>
    </row>
    <row r="65" spans="1:13">
      <c r="A65" t="s">
        <v>109</v>
      </c>
      <c r="B65" s="38">
        <v>0.88500000000000001</v>
      </c>
      <c r="C65" s="38">
        <v>0.83</v>
      </c>
      <c r="D65" s="38">
        <v>0.79400000000000004</v>
      </c>
      <c r="E65" s="38">
        <v>0.97</v>
      </c>
      <c r="F65" s="38">
        <v>0.94599999999999995</v>
      </c>
      <c r="G65" s="38">
        <v>0.82699999999999996</v>
      </c>
      <c r="H65" s="38">
        <v>0.82399999999999995</v>
      </c>
      <c r="I65" s="38">
        <v>0.84699999999999998</v>
      </c>
      <c r="J65" s="38">
        <v>0.91100000000000003</v>
      </c>
      <c r="K65" s="38">
        <v>0.86199999999999999</v>
      </c>
      <c r="L65" s="38">
        <v>0.91400000000000003</v>
      </c>
      <c r="M65" s="38">
        <f>((B65*B$64)+(C65*C$64)+(D65*D$64)+(E65*E$64)+(F65*F$64)+(G65*G$64)+(H65*H$64)+(I65*I$64)+(J65*J$64)+(K65*K$64)+(L65*L$64))/M$64</f>
        <v>0.87228929353010487</v>
      </c>
    </row>
    <row r="66" spans="1:13">
      <c r="A66" t="s">
        <v>108</v>
      </c>
      <c r="B66" s="38">
        <f>1-B65</f>
        <v>0.11499999999999999</v>
      </c>
      <c r="C66" s="38">
        <f t="shared" ref="C66:L66" si="2">1-C65</f>
        <v>0.17000000000000004</v>
      </c>
      <c r="D66" s="38">
        <f t="shared" si="2"/>
        <v>0.20599999999999996</v>
      </c>
      <c r="E66" s="38">
        <f t="shared" si="2"/>
        <v>3.0000000000000027E-2</v>
      </c>
      <c r="F66" s="38">
        <f t="shared" si="2"/>
        <v>5.4000000000000048E-2</v>
      </c>
      <c r="G66" s="38">
        <f t="shared" si="2"/>
        <v>0.17300000000000004</v>
      </c>
      <c r="H66" s="38">
        <f t="shared" si="2"/>
        <v>0.17600000000000005</v>
      </c>
      <c r="I66" s="38">
        <f t="shared" si="2"/>
        <v>0.15300000000000002</v>
      </c>
      <c r="J66" s="38">
        <f t="shared" si="2"/>
        <v>8.8999999999999968E-2</v>
      </c>
      <c r="K66" s="38">
        <f t="shared" si="2"/>
        <v>0.13800000000000001</v>
      </c>
      <c r="L66" s="38">
        <f t="shared" si="2"/>
        <v>8.5999999999999965E-2</v>
      </c>
      <c r="M66" s="38">
        <f>((B66*B$64)+(C66*C$64)+(D66*D$64)+(E66*E$64)+(F66*F$64)+(G66*G$64)+(H66*H$64)+(I66*I$64)+(J66*J$64)+(K66*K$64)+(L66*L$64))/M$64</f>
        <v>0.12771070646989507</v>
      </c>
    </row>
    <row r="67" spans="1:13">
      <c r="A67" t="s">
        <v>111</v>
      </c>
      <c r="B67" s="38">
        <v>4.2999999999999997E-2</v>
      </c>
      <c r="C67" s="38">
        <v>7.0999999999999994E-2</v>
      </c>
      <c r="D67" s="38">
        <v>8.5000000000000006E-2</v>
      </c>
      <c r="E67" s="38">
        <v>1.6E-2</v>
      </c>
      <c r="F67" s="38">
        <v>1.7999999999999999E-2</v>
      </c>
      <c r="G67" s="38">
        <v>2.5000000000000001E-2</v>
      </c>
      <c r="H67" s="38">
        <v>5.2999999999999999E-2</v>
      </c>
      <c r="I67" s="38">
        <v>8.2000000000000003E-2</v>
      </c>
      <c r="J67" s="38">
        <v>4.7E-2</v>
      </c>
      <c r="K67" s="38">
        <v>7.9000000000000001E-2</v>
      </c>
      <c r="L67" s="38">
        <v>2.5999999999999999E-2</v>
      </c>
      <c r="M67" s="38">
        <f>((B67*B$64)+(C67*C$64)+(D67*D$64)+(E67*E$64)+(F67*F$64)+(G67*G$64)+(H67*H$64)+(I67*I$64)+(J67*J$64)+(K67*K$64)+(L67*L$64))/M$64</f>
        <v>5.2496464844845971E-2</v>
      </c>
    </row>
  </sheetData>
  <mergeCells count="9">
    <mergeCell ref="A23:A24"/>
    <mergeCell ref="A25:A26"/>
    <mergeCell ref="A27:A28"/>
    <mergeCell ref="A10:A11"/>
    <mergeCell ref="A12:A13"/>
    <mergeCell ref="A14:A15"/>
    <mergeCell ref="A17:A18"/>
    <mergeCell ref="A19:A20"/>
    <mergeCell ref="A21:A2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zoomScaleNormal="100" workbookViewId="0">
      <pane ySplit="5" topLeftCell="A6" activePane="bottomLeft" state="frozen"/>
      <selection pane="bottomLeft" activeCell="J30" sqref="J30"/>
    </sheetView>
  </sheetViews>
  <sheetFormatPr defaultRowHeight="15"/>
  <cols>
    <col min="1" max="1" width="36.42578125" customWidth="1"/>
    <col min="2" max="2" width="10" bestFit="1" customWidth="1"/>
    <col min="3" max="3" width="9.140625" style="2"/>
    <col min="4" max="5" width="9.140625" style="65"/>
    <col min="6" max="6" width="10" style="65" bestFit="1" customWidth="1"/>
    <col min="7" max="11" width="9.140625" style="65"/>
    <col min="12" max="12" width="11.140625" bestFit="1" customWidth="1"/>
  </cols>
  <sheetData>
    <row r="1" spans="1:12">
      <c r="A1" s="15" t="s">
        <v>40</v>
      </c>
    </row>
    <row r="3" spans="1:12">
      <c r="A3" t="s">
        <v>27</v>
      </c>
      <c r="B3">
        <v>2760</v>
      </c>
      <c r="C3" s="2">
        <v>2761</v>
      </c>
      <c r="D3" s="65">
        <v>2764</v>
      </c>
      <c r="E3" s="65">
        <v>2765</v>
      </c>
      <c r="F3" s="65">
        <v>2770</v>
      </c>
      <c r="G3" s="65">
        <v>2771</v>
      </c>
      <c r="H3" s="65">
        <v>2772</v>
      </c>
      <c r="I3" s="65">
        <v>2774</v>
      </c>
      <c r="J3" s="72">
        <v>2780.01</v>
      </c>
      <c r="K3" s="72">
        <v>9800.2800000000007</v>
      </c>
    </row>
    <row r="4" spans="1:12">
      <c r="J4" s="72"/>
      <c r="K4" s="72"/>
    </row>
    <row r="5" spans="1:12">
      <c r="A5" s="5" t="s">
        <v>9</v>
      </c>
      <c r="B5" s="13">
        <v>2760</v>
      </c>
      <c r="C5" s="13">
        <v>2761</v>
      </c>
      <c r="D5" s="104">
        <v>2764</v>
      </c>
      <c r="E5" s="104">
        <v>2765</v>
      </c>
      <c r="F5" s="104">
        <v>2770</v>
      </c>
      <c r="G5" s="104">
        <v>2771</v>
      </c>
      <c r="H5" s="104">
        <v>2772</v>
      </c>
      <c r="I5" s="104">
        <v>2774</v>
      </c>
      <c r="J5" s="104">
        <v>2780.01</v>
      </c>
      <c r="K5" s="104">
        <v>9800.2800000000007</v>
      </c>
      <c r="L5" t="s">
        <v>26</v>
      </c>
    </row>
    <row r="6" spans="1:12">
      <c r="A6" s="7">
        <v>1990</v>
      </c>
      <c r="J6" s="72"/>
      <c r="K6" s="72"/>
    </row>
    <row r="7" spans="1:12">
      <c r="A7" s="95" t="s">
        <v>48</v>
      </c>
      <c r="B7" s="199"/>
      <c r="C7" s="103"/>
      <c r="D7" s="66"/>
      <c r="E7" s="66"/>
      <c r="F7" s="66"/>
      <c r="G7" s="66"/>
      <c r="H7" s="66"/>
      <c r="I7" s="66"/>
      <c r="J7" s="70"/>
      <c r="K7" s="70"/>
    </row>
    <row r="8" spans="1:12">
      <c r="A8" s="95" t="s">
        <v>47</v>
      </c>
      <c r="B8" s="8">
        <v>5578</v>
      </c>
      <c r="C8" s="6">
        <v>5592</v>
      </c>
      <c r="D8" s="66">
        <v>4009</v>
      </c>
      <c r="E8" s="66">
        <v>5063</v>
      </c>
      <c r="F8" s="66">
        <v>5395</v>
      </c>
      <c r="G8" s="66">
        <v>3004</v>
      </c>
      <c r="H8" s="66">
        <v>2490</v>
      </c>
      <c r="I8" s="66">
        <v>1533</v>
      </c>
      <c r="J8" s="70">
        <v>2458</v>
      </c>
      <c r="K8" s="70">
        <v>4</v>
      </c>
      <c r="L8" s="8">
        <f>SUM(B8:K8)</f>
        <v>35126</v>
      </c>
    </row>
    <row r="9" spans="1:12" s="29" customFormat="1">
      <c r="A9" s="5" t="s">
        <v>52</v>
      </c>
      <c r="B9" s="45"/>
      <c r="C9" s="45"/>
      <c r="D9" s="200"/>
      <c r="E9" s="200"/>
      <c r="F9" s="200"/>
      <c r="G9" s="200"/>
      <c r="H9" s="200"/>
      <c r="I9" s="200"/>
      <c r="J9" s="200"/>
      <c r="K9" s="200"/>
    </row>
    <row r="10" spans="1:12">
      <c r="A10" s="324" t="s">
        <v>51</v>
      </c>
      <c r="B10" s="8">
        <v>945</v>
      </c>
      <c r="C10" s="6">
        <v>808</v>
      </c>
      <c r="D10" s="66">
        <v>464</v>
      </c>
      <c r="E10" s="66">
        <v>933</v>
      </c>
      <c r="F10" s="66">
        <v>753</v>
      </c>
      <c r="G10" s="66">
        <v>724</v>
      </c>
      <c r="H10" s="66">
        <v>766</v>
      </c>
      <c r="I10" s="66">
        <v>351</v>
      </c>
      <c r="J10" s="70">
        <v>1832</v>
      </c>
      <c r="K10" s="70">
        <v>2</v>
      </c>
      <c r="L10" s="8">
        <f>SUM(B10:K10)</f>
        <v>7578</v>
      </c>
    </row>
    <row r="11" spans="1:12" s="41" customFormat="1">
      <c r="A11" s="324"/>
      <c r="B11" s="41">
        <v>0.17499999999999999</v>
      </c>
      <c r="C11" s="38">
        <v>0.14099999999999999</v>
      </c>
      <c r="D11" s="68">
        <v>0.11600000000000001</v>
      </c>
      <c r="E11" s="68">
        <v>0.184</v>
      </c>
      <c r="F11" s="68">
        <v>0.14000000000000001</v>
      </c>
      <c r="G11" s="68">
        <v>0.24099999999999999</v>
      </c>
      <c r="H11" s="68">
        <v>0.308</v>
      </c>
      <c r="I11" s="68">
        <v>0.22900000000000001</v>
      </c>
      <c r="J11" s="73">
        <v>0.745</v>
      </c>
      <c r="K11" s="73">
        <v>0.5</v>
      </c>
      <c r="L11" s="41">
        <f>L10/L$8</f>
        <v>0.21573763024540227</v>
      </c>
    </row>
    <row r="12" spans="1:12">
      <c r="A12" s="324" t="s">
        <v>49</v>
      </c>
      <c r="B12" s="8">
        <v>3430</v>
      </c>
      <c r="C12" s="6">
        <v>1123</v>
      </c>
      <c r="D12" s="66">
        <v>2839</v>
      </c>
      <c r="E12" s="66">
        <v>3061</v>
      </c>
      <c r="F12" s="66">
        <v>3569</v>
      </c>
      <c r="G12" s="66">
        <v>1553</v>
      </c>
      <c r="H12" s="66">
        <v>511</v>
      </c>
      <c r="I12" s="66">
        <v>125</v>
      </c>
      <c r="J12" s="70">
        <v>1212</v>
      </c>
      <c r="K12" s="70">
        <v>0</v>
      </c>
      <c r="L12" s="8">
        <f>SUM(B12:K12)</f>
        <v>17423</v>
      </c>
    </row>
    <row r="13" spans="1:12" s="41" customFormat="1">
      <c r="A13" s="324"/>
      <c r="B13" s="41">
        <v>0.63600000000000001</v>
      </c>
      <c r="C13" s="38">
        <v>0.20100000000000001</v>
      </c>
      <c r="D13" s="68">
        <v>0.70799999999999996</v>
      </c>
      <c r="E13" s="68">
        <v>0.60499999999999998</v>
      </c>
      <c r="F13" s="68">
        <v>0.66200000000000003</v>
      </c>
      <c r="G13" s="68">
        <v>0.51700000000000002</v>
      </c>
      <c r="H13" s="68">
        <v>0.20499999999999999</v>
      </c>
      <c r="I13" s="68">
        <v>8.2000000000000003E-2</v>
      </c>
      <c r="J13" s="73">
        <v>0.49299999999999999</v>
      </c>
      <c r="K13" s="73">
        <v>0</v>
      </c>
      <c r="L13" s="41">
        <f>L12/L$8</f>
        <v>0.49601434834595454</v>
      </c>
    </row>
    <row r="14" spans="1:12" ht="30" customHeight="1">
      <c r="A14" s="324" t="s">
        <v>50</v>
      </c>
      <c r="B14" s="8">
        <v>191</v>
      </c>
      <c r="C14" s="6">
        <v>2761</v>
      </c>
      <c r="D14" s="66">
        <v>104</v>
      </c>
      <c r="E14" s="66">
        <v>238</v>
      </c>
      <c r="F14" s="66">
        <v>178</v>
      </c>
      <c r="G14" s="66">
        <v>145</v>
      </c>
      <c r="H14" s="66">
        <v>803</v>
      </c>
      <c r="I14" s="66">
        <v>827</v>
      </c>
      <c r="J14" s="70">
        <v>208</v>
      </c>
      <c r="K14" s="70">
        <v>2</v>
      </c>
      <c r="L14" s="8">
        <f>SUM(B14:K14)</f>
        <v>5457</v>
      </c>
    </row>
    <row r="15" spans="1:12" s="41" customFormat="1">
      <c r="A15" s="324"/>
      <c r="B15" s="41">
        <v>3.5000000000000003E-2</v>
      </c>
      <c r="C15" s="38">
        <v>0.49399999999999999</v>
      </c>
      <c r="D15" s="68">
        <v>2.5999999999999999E-2</v>
      </c>
      <c r="E15" s="68">
        <v>4.7E-2</v>
      </c>
      <c r="F15" s="68">
        <v>3.3000000000000002E-2</v>
      </c>
      <c r="G15" s="68">
        <v>4.8000000000000001E-2</v>
      </c>
      <c r="H15" s="68">
        <v>0.32200000000000001</v>
      </c>
      <c r="I15" s="68">
        <v>0.53900000000000003</v>
      </c>
      <c r="J15" s="73">
        <v>8.5000000000000006E-2</v>
      </c>
      <c r="K15" s="73">
        <v>0.5</v>
      </c>
      <c r="L15" s="41">
        <f>L14/L$8</f>
        <v>0.15535500768661389</v>
      </c>
    </row>
    <row r="16" spans="1:12" s="29" customFormat="1" ht="30">
      <c r="A16" s="9" t="s">
        <v>61</v>
      </c>
      <c r="B16" s="46"/>
      <c r="C16" s="46"/>
      <c r="D16" s="201"/>
      <c r="E16" s="201"/>
      <c r="F16" s="201"/>
      <c r="G16" s="201"/>
      <c r="H16" s="201"/>
      <c r="I16" s="201"/>
      <c r="J16" s="201"/>
      <c r="K16" s="201"/>
    </row>
    <row r="17" spans="1:12" ht="15.75" customHeight="1">
      <c r="A17" s="324" t="s">
        <v>11</v>
      </c>
      <c r="B17" s="8">
        <v>4291</v>
      </c>
      <c r="C17" s="6">
        <v>1637</v>
      </c>
      <c r="D17" s="66">
        <v>3330</v>
      </c>
      <c r="E17" s="66">
        <v>3964</v>
      </c>
      <c r="F17" s="66">
        <v>4354</v>
      </c>
      <c r="G17" s="66">
        <v>2172</v>
      </c>
      <c r="H17" s="66">
        <v>903</v>
      </c>
      <c r="I17" s="66">
        <v>290</v>
      </c>
      <c r="J17" s="70">
        <v>1732</v>
      </c>
      <c r="K17" s="70">
        <v>1</v>
      </c>
      <c r="L17" s="8">
        <f>SUM(B17:K17)</f>
        <v>22674</v>
      </c>
    </row>
    <row r="18" spans="1:12" s="41" customFormat="1" ht="15.75" customHeight="1">
      <c r="A18" s="324"/>
      <c r="B18" s="41">
        <v>0.79500000000000004</v>
      </c>
      <c r="C18" s="38">
        <v>0.29299999999999998</v>
      </c>
      <c r="D18" s="68">
        <v>0.83099999999999996</v>
      </c>
      <c r="E18" s="68">
        <v>0.78300000000000003</v>
      </c>
      <c r="F18" s="68">
        <v>0.80700000000000005</v>
      </c>
      <c r="G18" s="68">
        <v>0.72299999999999998</v>
      </c>
      <c r="H18" s="68">
        <v>0.36299999999999999</v>
      </c>
      <c r="I18" s="68">
        <v>0.189</v>
      </c>
      <c r="J18" s="73">
        <v>0.70499999999999996</v>
      </c>
      <c r="K18" s="73">
        <v>0.25</v>
      </c>
      <c r="L18" s="41">
        <f>L17/L$8</f>
        <v>0.64550475431304444</v>
      </c>
    </row>
    <row r="19" spans="1:12">
      <c r="A19" s="324" t="s">
        <v>12</v>
      </c>
      <c r="B19">
        <v>297</v>
      </c>
      <c r="C19" s="2">
        <v>3020</v>
      </c>
      <c r="D19" s="65">
        <v>160</v>
      </c>
      <c r="E19" s="65">
        <v>351</v>
      </c>
      <c r="F19" s="65">
        <v>271</v>
      </c>
      <c r="G19" s="65">
        <v>206</v>
      </c>
      <c r="H19" s="65">
        <v>927</v>
      </c>
      <c r="I19" s="65">
        <v>898</v>
      </c>
      <c r="J19" s="72">
        <v>256</v>
      </c>
      <c r="K19" s="72">
        <v>2</v>
      </c>
      <c r="L19" s="8">
        <f>SUM(B19:K19)</f>
        <v>6388</v>
      </c>
    </row>
    <row r="20" spans="1:12" s="41" customFormat="1">
      <c r="A20" s="324"/>
      <c r="B20" s="41">
        <v>5.5E-2</v>
      </c>
      <c r="C20" s="38">
        <v>0.54</v>
      </c>
      <c r="D20" s="68">
        <v>0.04</v>
      </c>
      <c r="E20" s="68">
        <v>6.9000000000000006E-2</v>
      </c>
      <c r="F20" s="68">
        <v>0.05</v>
      </c>
      <c r="G20" s="68">
        <v>6.9000000000000006E-2</v>
      </c>
      <c r="H20" s="68">
        <v>0.372</v>
      </c>
      <c r="I20" s="68">
        <v>0.58599999999999997</v>
      </c>
      <c r="J20" s="73">
        <v>0.104</v>
      </c>
      <c r="K20" s="73">
        <v>0.5</v>
      </c>
      <c r="L20" s="41">
        <f>L19/L$8</f>
        <v>0.18185959118601605</v>
      </c>
    </row>
    <row r="21" spans="1:12">
      <c r="A21" s="324" t="s">
        <v>25</v>
      </c>
      <c r="B21">
        <v>59</v>
      </c>
      <c r="C21" s="2">
        <v>89</v>
      </c>
      <c r="D21" s="65">
        <v>44</v>
      </c>
      <c r="E21" s="65">
        <v>73</v>
      </c>
      <c r="F21" s="65">
        <v>66</v>
      </c>
      <c r="G21" s="65">
        <v>39</v>
      </c>
      <c r="H21" s="65">
        <v>56</v>
      </c>
      <c r="I21" s="65">
        <v>26</v>
      </c>
      <c r="J21" s="72">
        <v>33</v>
      </c>
      <c r="K21" s="72">
        <v>0</v>
      </c>
      <c r="L21" s="8">
        <f>SUM(B21:K21)</f>
        <v>485</v>
      </c>
    </row>
    <row r="22" spans="1:12" s="41" customFormat="1">
      <c r="A22" s="324"/>
      <c r="B22" s="41">
        <v>1.0999999999999999E-2</v>
      </c>
      <c r="C22" s="38">
        <v>1.6E-2</v>
      </c>
      <c r="D22" s="68">
        <v>1.0999999999999999E-2</v>
      </c>
      <c r="E22" s="68">
        <v>1.4E-2</v>
      </c>
      <c r="F22" s="68">
        <v>1.2E-2</v>
      </c>
      <c r="G22" s="68">
        <v>1.2999999999999999E-2</v>
      </c>
      <c r="H22" s="68">
        <v>2.1999999999999999E-2</v>
      </c>
      <c r="I22" s="68">
        <v>1.7000000000000001E-2</v>
      </c>
      <c r="J22" s="73">
        <v>1.2999999999999999E-2</v>
      </c>
      <c r="K22" s="73">
        <v>0</v>
      </c>
      <c r="L22" s="41">
        <f>L21/L$8</f>
        <v>1.3807436087228833E-2</v>
      </c>
    </row>
    <row r="23" spans="1:12">
      <c r="A23" s="324" t="s">
        <v>14</v>
      </c>
      <c r="B23">
        <v>760</v>
      </c>
      <c r="C23" s="2">
        <v>726</v>
      </c>
      <c r="D23" s="65">
        <v>546</v>
      </c>
      <c r="E23" s="65">
        <v>768</v>
      </c>
      <c r="F23" s="65">
        <v>825</v>
      </c>
      <c r="G23" s="65">
        <v>533</v>
      </c>
      <c r="H23" s="65">
        <v>313</v>
      </c>
      <c r="I23" s="65">
        <v>177</v>
      </c>
      <c r="J23" s="72">
        <v>376</v>
      </c>
      <c r="K23" s="72">
        <v>0</v>
      </c>
      <c r="L23" s="8">
        <f>SUM(B23:K23)</f>
        <v>5024</v>
      </c>
    </row>
    <row r="24" spans="1:12" s="41" customFormat="1">
      <c r="A24" s="324"/>
      <c r="B24" s="41">
        <v>0.14099999999999999</v>
      </c>
      <c r="C24" s="38">
        <v>0.13</v>
      </c>
      <c r="D24" s="68">
        <v>0.13600000000000001</v>
      </c>
      <c r="E24" s="68">
        <v>0.152</v>
      </c>
      <c r="F24" s="68">
        <v>0.153</v>
      </c>
      <c r="G24" s="68">
        <v>0.17699999999999999</v>
      </c>
      <c r="H24" s="68">
        <v>0.126</v>
      </c>
      <c r="I24" s="68">
        <v>0.115</v>
      </c>
      <c r="J24" s="73">
        <v>0.153</v>
      </c>
      <c r="K24" s="73">
        <v>0</v>
      </c>
      <c r="L24" s="41">
        <f>L23/L$8</f>
        <v>0.1430279564994591</v>
      </c>
    </row>
    <row r="25" spans="1:12" ht="30" customHeight="1">
      <c r="A25" s="324" t="s">
        <v>15</v>
      </c>
      <c r="B25">
        <v>22</v>
      </c>
      <c r="C25" s="2">
        <v>36</v>
      </c>
      <c r="D25" s="65">
        <v>26</v>
      </c>
      <c r="E25" s="65">
        <v>50</v>
      </c>
      <c r="F25" s="65">
        <v>35</v>
      </c>
      <c r="G25" s="65">
        <v>18</v>
      </c>
      <c r="H25" s="65">
        <v>33</v>
      </c>
      <c r="I25" s="65">
        <v>13</v>
      </c>
      <c r="J25" s="72">
        <v>45</v>
      </c>
      <c r="K25" s="72">
        <v>0</v>
      </c>
      <c r="L25" s="8">
        <f>SUM(B25:K25)</f>
        <v>278</v>
      </c>
    </row>
    <row r="26" spans="1:12" s="41" customFormat="1">
      <c r="A26" s="324"/>
      <c r="B26" s="41">
        <v>4.0000000000000001E-3</v>
      </c>
      <c r="C26" s="38">
        <v>6.0000000000000001E-3</v>
      </c>
      <c r="D26" s="68">
        <v>6.0000000000000001E-3</v>
      </c>
      <c r="E26" s="68">
        <v>0.01</v>
      </c>
      <c r="F26" s="68">
        <v>6.0000000000000001E-3</v>
      </c>
      <c r="G26" s="68">
        <v>6.0000000000000001E-3</v>
      </c>
      <c r="H26" s="68">
        <v>1.2999999999999999E-2</v>
      </c>
      <c r="I26" s="68">
        <v>8.0000000000000002E-3</v>
      </c>
      <c r="J26" s="73">
        <v>1.7999999999999999E-2</v>
      </c>
      <c r="K26" s="73">
        <v>0</v>
      </c>
      <c r="L26" s="41">
        <f>L25/L$8</f>
        <v>7.9143654273187945E-3</v>
      </c>
    </row>
    <row r="27" spans="1:12">
      <c r="A27" s="324" t="s">
        <v>13</v>
      </c>
      <c r="B27">
        <v>319</v>
      </c>
      <c r="C27" s="2">
        <v>437</v>
      </c>
      <c r="D27" s="65">
        <v>129</v>
      </c>
      <c r="E27" s="65">
        <v>291</v>
      </c>
      <c r="F27" s="65">
        <v>212</v>
      </c>
      <c r="G27" s="65">
        <v>255</v>
      </c>
      <c r="H27" s="65">
        <v>462</v>
      </c>
      <c r="I27" s="65">
        <v>214</v>
      </c>
      <c r="J27" s="72">
        <v>178</v>
      </c>
      <c r="K27" s="72">
        <v>1</v>
      </c>
      <c r="L27" s="8">
        <f>SUM(B27:K27)</f>
        <v>2498</v>
      </c>
    </row>
    <row r="28" spans="1:12" s="41" customFormat="1">
      <c r="A28" s="324"/>
      <c r="B28" s="41">
        <v>5.8999999999999997E-2</v>
      </c>
      <c r="C28" s="38">
        <v>7.8E-2</v>
      </c>
      <c r="D28" s="68">
        <v>3.2000000000000001E-2</v>
      </c>
      <c r="E28" s="68">
        <v>5.7000000000000002E-2</v>
      </c>
      <c r="F28" s="68">
        <v>3.9E-2</v>
      </c>
      <c r="G28" s="68">
        <v>8.5000000000000006E-2</v>
      </c>
      <c r="H28" s="68">
        <v>0.186</v>
      </c>
      <c r="I28" s="68">
        <v>0.14000000000000001</v>
      </c>
      <c r="J28" s="73">
        <v>7.1999999999999995E-2</v>
      </c>
      <c r="K28" s="73">
        <v>0.25</v>
      </c>
      <c r="L28" s="41">
        <f>L27/L$8</f>
        <v>7.1115413084325008E-2</v>
      </c>
    </row>
    <row r="29" spans="1:12" s="41" customFormat="1" ht="30">
      <c r="A29" s="56" t="s">
        <v>24</v>
      </c>
      <c r="B29" s="57">
        <f>1-B13</f>
        <v>0.36399999999999999</v>
      </c>
      <c r="C29" s="57">
        <f t="shared" ref="C29:L29" si="0">1-C13</f>
        <v>0.79899999999999993</v>
      </c>
      <c r="D29" s="106">
        <f t="shared" si="0"/>
        <v>0.29200000000000004</v>
      </c>
      <c r="E29" s="106">
        <f t="shared" si="0"/>
        <v>0.39500000000000002</v>
      </c>
      <c r="F29" s="106">
        <f t="shared" si="0"/>
        <v>0.33799999999999997</v>
      </c>
      <c r="G29" s="106">
        <f t="shared" si="0"/>
        <v>0.48299999999999998</v>
      </c>
      <c r="H29" s="106">
        <f t="shared" si="0"/>
        <v>0.79500000000000004</v>
      </c>
      <c r="I29" s="106">
        <f t="shared" si="0"/>
        <v>0.91800000000000004</v>
      </c>
      <c r="J29" s="106" t="b">
        <f>Q20=1-J13</f>
        <v>0</v>
      </c>
      <c r="K29" s="106">
        <f>1-K13</f>
        <v>1</v>
      </c>
      <c r="L29" s="57">
        <f t="shared" si="0"/>
        <v>0.50398565165404552</v>
      </c>
    </row>
    <row r="30" spans="1:12" s="29" customFormat="1">
      <c r="A30" s="5" t="s">
        <v>54</v>
      </c>
      <c r="B30" s="5"/>
      <c r="C30" s="5"/>
      <c r="D30" s="124"/>
      <c r="E30" s="124"/>
      <c r="F30" s="124"/>
      <c r="G30" s="124"/>
      <c r="H30" s="124"/>
      <c r="I30" s="124"/>
      <c r="J30" s="124"/>
      <c r="K30" s="124"/>
    </row>
    <row r="31" spans="1:12">
      <c r="A31" s="95" t="s">
        <v>16</v>
      </c>
      <c r="B31" s="8">
        <v>2267</v>
      </c>
      <c r="C31" s="6">
        <v>2962</v>
      </c>
      <c r="D31" s="66">
        <v>1586</v>
      </c>
      <c r="E31" s="66">
        <v>759</v>
      </c>
      <c r="F31" s="66">
        <v>2196</v>
      </c>
      <c r="G31" s="66">
        <v>1124</v>
      </c>
      <c r="H31" s="66">
        <v>1134</v>
      </c>
      <c r="I31" s="66">
        <v>728</v>
      </c>
      <c r="J31" s="70">
        <v>1012</v>
      </c>
      <c r="K31" s="70">
        <v>1</v>
      </c>
      <c r="L31" s="8">
        <f>SUM(B31:K31)</f>
        <v>13769</v>
      </c>
    </row>
    <row r="32" spans="1:12">
      <c r="A32" s="95" t="s">
        <v>17</v>
      </c>
      <c r="B32" s="8">
        <v>2184</v>
      </c>
      <c r="C32" s="6">
        <v>2797</v>
      </c>
      <c r="D32" s="66">
        <v>1539</v>
      </c>
      <c r="E32" s="66">
        <v>138</v>
      </c>
      <c r="F32" s="66">
        <v>2148</v>
      </c>
      <c r="G32" s="66">
        <v>1091</v>
      </c>
      <c r="H32" s="66">
        <v>1051</v>
      </c>
      <c r="I32" s="66">
        <v>581</v>
      </c>
      <c r="J32" s="70">
        <v>963</v>
      </c>
      <c r="K32" s="70">
        <v>1</v>
      </c>
      <c r="L32" s="8">
        <f>SUM(B32:K32)</f>
        <v>12493</v>
      </c>
    </row>
    <row r="33" spans="1:16">
      <c r="A33" s="95" t="s">
        <v>18</v>
      </c>
      <c r="B33" s="41">
        <v>0.79500000000000004</v>
      </c>
      <c r="C33" s="38">
        <v>0.17899999999999999</v>
      </c>
      <c r="D33" s="68">
        <v>0.84299999999999997</v>
      </c>
      <c r="E33" s="68">
        <v>0.66900000000000004</v>
      </c>
      <c r="F33" s="68">
        <v>0.79700000000000004</v>
      </c>
      <c r="G33" s="68">
        <v>0.82299999999999995</v>
      </c>
      <c r="H33" s="68">
        <v>0.127</v>
      </c>
      <c r="I33" s="68">
        <v>3.7999999999999999E-2</v>
      </c>
      <c r="J33" s="73">
        <v>0.54500000000000004</v>
      </c>
      <c r="K33" s="73">
        <v>0</v>
      </c>
      <c r="L33" s="73">
        <f>((B33*B$32)+(C33*C$32)+(D33*D$32)+(E33*E$32)+(F33*F$32)+(G33*G$32)+(H33*H$32)+(I33*I$32)+(J33*J$32)+(K33*K$32))/L$32</f>
        <v>0.55366052989674219</v>
      </c>
    </row>
    <row r="34" spans="1:16">
      <c r="A34" s="95" t="s">
        <v>19</v>
      </c>
      <c r="B34" s="41">
        <v>0.20499999999999999</v>
      </c>
      <c r="C34" s="38">
        <v>0.82099999999999995</v>
      </c>
      <c r="D34" s="68">
        <v>0.157</v>
      </c>
      <c r="E34" s="68">
        <v>0.33100000000000002</v>
      </c>
      <c r="F34" s="68">
        <v>0.20300000000000001</v>
      </c>
      <c r="G34" s="68">
        <v>0.17699999999999999</v>
      </c>
      <c r="H34" s="68">
        <v>0.87</v>
      </c>
      <c r="I34" s="68">
        <v>0.96199999999999997</v>
      </c>
      <c r="J34" s="73">
        <v>0.45500000000000002</v>
      </c>
      <c r="K34" s="73">
        <v>1</v>
      </c>
      <c r="L34" s="73">
        <f>1-L33</f>
        <v>0.44633947010325781</v>
      </c>
    </row>
    <row r="35" spans="1:16">
      <c r="A35" s="95" t="s">
        <v>20</v>
      </c>
      <c r="B35" s="41">
        <v>3.6999999999999998E-2</v>
      </c>
      <c r="C35" s="38">
        <v>5.6000000000000001E-2</v>
      </c>
      <c r="D35" s="68">
        <v>0.03</v>
      </c>
      <c r="E35" s="68">
        <v>2.8000000000000001E-2</v>
      </c>
      <c r="F35" s="68">
        <v>2.1999999999999999E-2</v>
      </c>
      <c r="G35" s="68">
        <v>2.9000000000000001E-2</v>
      </c>
      <c r="H35" s="68">
        <v>0.873</v>
      </c>
      <c r="I35" s="68">
        <v>0.20200000000000001</v>
      </c>
      <c r="J35" s="73">
        <v>4.8000000000000001E-2</v>
      </c>
      <c r="K35" s="73">
        <v>0</v>
      </c>
      <c r="L35" s="73">
        <f>1-(L32/L31)</f>
        <v>9.267194422252889E-2</v>
      </c>
    </row>
    <row r="36" spans="1:16">
      <c r="A36" s="96" t="s">
        <v>23</v>
      </c>
      <c r="B36" s="8">
        <v>32</v>
      </c>
      <c r="C36" s="6">
        <v>121</v>
      </c>
      <c r="D36" s="66">
        <v>5</v>
      </c>
      <c r="E36" s="66">
        <v>1</v>
      </c>
      <c r="F36" s="66">
        <v>11</v>
      </c>
      <c r="G36" s="66">
        <v>6</v>
      </c>
      <c r="H36" s="66">
        <v>57</v>
      </c>
      <c r="I36" s="66">
        <v>106</v>
      </c>
      <c r="J36" s="70">
        <v>19</v>
      </c>
      <c r="K36" s="70">
        <v>0</v>
      </c>
      <c r="L36" s="8">
        <f>SUM(B36:K36)</f>
        <v>358</v>
      </c>
    </row>
    <row r="37" spans="1:16">
      <c r="A37" s="95" t="s">
        <v>22</v>
      </c>
      <c r="B37" s="8">
        <v>11</v>
      </c>
      <c r="C37" s="6">
        <v>8</v>
      </c>
      <c r="D37" s="66">
        <v>10</v>
      </c>
      <c r="E37" s="66">
        <v>1</v>
      </c>
      <c r="F37" s="66">
        <v>9</v>
      </c>
      <c r="G37" s="66">
        <v>5</v>
      </c>
      <c r="H37" s="66">
        <v>4</v>
      </c>
      <c r="I37" s="66">
        <v>0</v>
      </c>
      <c r="J37" s="70">
        <v>4</v>
      </c>
      <c r="K37" s="70">
        <v>0</v>
      </c>
      <c r="L37" s="8">
        <f>SUM(B37:K37)</f>
        <v>52</v>
      </c>
      <c r="P37" s="41"/>
    </row>
    <row r="38" spans="1:16" ht="30">
      <c r="A38" s="95" t="s">
        <v>21</v>
      </c>
      <c r="B38" s="8">
        <v>17</v>
      </c>
      <c r="C38" s="6">
        <v>15</v>
      </c>
      <c r="D38" s="66">
        <v>5</v>
      </c>
      <c r="E38" s="66">
        <v>5</v>
      </c>
      <c r="F38" s="66">
        <v>3</v>
      </c>
      <c r="G38" s="66">
        <v>7</v>
      </c>
      <c r="H38" s="66">
        <v>4</v>
      </c>
      <c r="I38" s="66">
        <v>0</v>
      </c>
      <c r="J38" s="70">
        <v>14</v>
      </c>
      <c r="K38" s="70">
        <v>0</v>
      </c>
      <c r="L38" s="8">
        <f>SUM(B38:K38)</f>
        <v>70</v>
      </c>
    </row>
    <row r="39" spans="1:16">
      <c r="A39" s="5" t="s">
        <v>81</v>
      </c>
      <c r="B39" s="38">
        <v>3.9E-2</v>
      </c>
      <c r="C39" s="38">
        <v>4.2999999999999997E-2</v>
      </c>
      <c r="D39" s="38">
        <v>1.6E-2</v>
      </c>
      <c r="E39" s="38">
        <v>1.6E-2</v>
      </c>
      <c r="F39" s="38">
        <v>6.0999999999999999E-2</v>
      </c>
      <c r="G39" s="38">
        <v>3.7999999999999999E-2</v>
      </c>
      <c r="H39" s="38">
        <v>8.6999999999999994E-2</v>
      </c>
      <c r="I39" s="38">
        <v>0.161</v>
      </c>
      <c r="J39" s="38">
        <v>0.1</v>
      </c>
      <c r="K39" s="38">
        <v>0</v>
      </c>
      <c r="L39" s="149">
        <f>((B39*B$31)+(C39*C$31)+(D39*D$31)+(E39*E$31)+(F39*F$31)+(G39*G$31)+(H39*H$31)+(I39*I$31)+(J39*J$31)+(K39*K$31))/L$31</f>
        <v>5.4254702592780889E-2</v>
      </c>
    </row>
    <row r="40" spans="1:16" ht="30">
      <c r="A40" s="5" t="s">
        <v>83</v>
      </c>
      <c r="B40" s="5"/>
      <c r="C40" s="5"/>
      <c r="D40" s="124"/>
      <c r="E40" s="124"/>
      <c r="F40" s="124"/>
      <c r="G40" s="124"/>
      <c r="H40" s="124"/>
      <c r="I40" s="124"/>
      <c r="J40" s="124"/>
      <c r="K40" s="124"/>
    </row>
    <row r="41" spans="1:16">
      <c r="A41" s="95" t="s">
        <v>55</v>
      </c>
      <c r="B41" s="233">
        <v>3021</v>
      </c>
      <c r="C41" s="233">
        <v>4104</v>
      </c>
      <c r="D41" s="233">
        <v>2376</v>
      </c>
      <c r="E41" s="233">
        <v>2446</v>
      </c>
      <c r="F41" s="233">
        <v>2718</v>
      </c>
      <c r="G41" s="233">
        <v>1786</v>
      </c>
      <c r="H41" s="233">
        <v>1522</v>
      </c>
      <c r="I41" s="232">
        <v>935</v>
      </c>
      <c r="J41" s="233">
        <v>1249</v>
      </c>
      <c r="K41" s="70">
        <v>0</v>
      </c>
      <c r="L41" s="8">
        <f>SUM(B41:K41)</f>
        <v>20157</v>
      </c>
    </row>
    <row r="42" spans="1:16">
      <c r="A42" s="95" t="s">
        <v>56</v>
      </c>
      <c r="B42" s="249">
        <v>4.5999999999999999E-2</v>
      </c>
      <c r="C42" s="249">
        <v>9.4E-2</v>
      </c>
      <c r="D42" s="249">
        <v>7.4999999999999997E-2</v>
      </c>
      <c r="E42" s="249">
        <v>4.9000000000000002E-2</v>
      </c>
      <c r="F42" s="249">
        <v>0.04</v>
      </c>
      <c r="G42" s="249">
        <v>5.6000000000000001E-2</v>
      </c>
      <c r="H42" s="249">
        <v>7.4999999999999997E-2</v>
      </c>
      <c r="I42" s="249">
        <v>7.2999999999999995E-2</v>
      </c>
      <c r="J42" s="249">
        <v>4.2999999999999997E-2</v>
      </c>
      <c r="K42" s="73" t="s">
        <v>74</v>
      </c>
      <c r="L42" s="149">
        <f>((B42*B41)+(C42*C41)+(D42*D41)+(E42*E41)+(F42*F41)+(G42*G41)+(H42*H41)+(I42*I41)+(J42*J41))/L41</f>
        <v>6.2888525078136637E-2</v>
      </c>
    </row>
    <row r="43" spans="1:16">
      <c r="A43" s="95" t="s">
        <v>68</v>
      </c>
      <c r="B43" s="233">
        <v>2221</v>
      </c>
      <c r="C43" s="233">
        <v>2866</v>
      </c>
      <c r="D43" s="233">
        <v>1565</v>
      </c>
      <c r="E43" s="232">
        <v>717</v>
      </c>
      <c r="F43" s="233">
        <v>2110</v>
      </c>
      <c r="G43" s="233">
        <v>1094</v>
      </c>
      <c r="H43" s="233">
        <v>1011</v>
      </c>
      <c r="I43" s="232">
        <v>624</v>
      </c>
      <c r="J43" s="232">
        <v>922</v>
      </c>
      <c r="K43" s="70" t="s">
        <v>74</v>
      </c>
      <c r="L43" s="8">
        <f>SUM(B43:K43)</f>
        <v>13130</v>
      </c>
    </row>
    <row r="44" spans="1:16">
      <c r="A44" s="95" t="s">
        <v>57</v>
      </c>
      <c r="B44" s="233">
        <v>105664</v>
      </c>
      <c r="C44" s="233">
        <v>60568</v>
      </c>
      <c r="D44" s="233">
        <v>97875</v>
      </c>
      <c r="E44" s="233">
        <v>86825</v>
      </c>
      <c r="F44" s="233">
        <v>117120</v>
      </c>
      <c r="G44" s="233">
        <v>85263</v>
      </c>
      <c r="H44" s="233">
        <v>58491</v>
      </c>
      <c r="I44" s="233">
        <v>43526</v>
      </c>
      <c r="J44" s="233">
        <v>69457</v>
      </c>
      <c r="K44" s="202" t="s">
        <v>74</v>
      </c>
      <c r="L44" s="202">
        <f>((B44*B43)+(C44*C43)+(D44*D43)+(E44*E43)+(F44*F43)+(G44*G43)+(H44*H43)+(I44*I43)+(J44*J43))/L43</f>
        <v>84876.651408987047</v>
      </c>
      <c r="M44" s="149"/>
      <c r="N44" t="s">
        <v>70</v>
      </c>
    </row>
    <row r="45" spans="1:16" ht="30">
      <c r="A45" s="95" t="s">
        <v>62</v>
      </c>
      <c r="B45" s="249">
        <v>5.0000000000000001E-3</v>
      </c>
      <c r="C45" s="249">
        <v>4.2000000000000003E-2</v>
      </c>
      <c r="D45" s="249">
        <v>8.9999999999999993E-3</v>
      </c>
      <c r="E45" s="249">
        <v>1.2999999999999999E-2</v>
      </c>
      <c r="F45" s="249">
        <v>6.0000000000000001E-3</v>
      </c>
      <c r="G45" s="249">
        <v>1.4999999999999999E-2</v>
      </c>
      <c r="H45" s="249">
        <v>4.2999999999999997E-2</v>
      </c>
      <c r="I45" s="249">
        <v>0.16700000000000001</v>
      </c>
      <c r="J45" s="249">
        <v>3.7999999999999999E-2</v>
      </c>
      <c r="K45" s="73" t="s">
        <v>74</v>
      </c>
      <c r="L45" s="73">
        <f>((B45*B43)+(C45*C43)+(D45*D43)+(E45*E43)+(F45*F43)+(G45*G43)+(H45*H43)+(I45*I43)+(J45*J43))/L43</f>
        <v>2.7926123381568926E-2</v>
      </c>
    </row>
    <row r="46" spans="1:16" ht="45">
      <c r="A46" s="96" t="s">
        <v>59</v>
      </c>
      <c r="B46" s="249">
        <v>3.5999999999999997E-2</v>
      </c>
      <c r="C46" s="249">
        <v>0.19400000000000001</v>
      </c>
      <c r="D46" s="249">
        <v>0.129</v>
      </c>
      <c r="E46" s="249">
        <v>5.5E-2</v>
      </c>
      <c r="F46" s="249">
        <v>4.9000000000000002E-2</v>
      </c>
      <c r="G46" s="249">
        <v>0.113</v>
      </c>
      <c r="H46" s="249">
        <v>9.7000000000000003E-2</v>
      </c>
      <c r="I46" s="249">
        <v>0.221</v>
      </c>
      <c r="J46" s="249">
        <v>0.11</v>
      </c>
      <c r="K46" s="73" t="s">
        <v>74</v>
      </c>
      <c r="L46" s="73">
        <f>((B46*B8)+(C46*C8)+(D46*D8)+(E46*E8)+(F46*F8)+(G46*G8)+(H46*H8)+(I46*I8)+(J46*J8))/L8</f>
        <v>0.10066025166543302</v>
      </c>
      <c r="N46" s="99" t="s">
        <v>105</v>
      </c>
    </row>
    <row r="47" spans="1:16" s="41" customFormat="1" ht="30">
      <c r="A47" s="5" t="s">
        <v>85</v>
      </c>
      <c r="C47" s="38"/>
      <c r="D47" s="68"/>
      <c r="E47" s="68"/>
      <c r="F47" s="68"/>
      <c r="G47" s="68"/>
      <c r="H47" s="68"/>
      <c r="I47" s="68"/>
      <c r="J47" s="73"/>
      <c r="K47" s="73"/>
    </row>
    <row r="48" spans="1:16">
      <c r="A48" t="s">
        <v>86</v>
      </c>
      <c r="B48" s="8">
        <v>2811</v>
      </c>
      <c r="C48" s="6">
        <v>3631</v>
      </c>
      <c r="D48" s="66">
        <v>2104</v>
      </c>
      <c r="E48" s="66">
        <v>2209</v>
      </c>
      <c r="F48" s="66">
        <v>2540</v>
      </c>
      <c r="G48" s="66">
        <v>1645</v>
      </c>
      <c r="H48" s="66">
        <v>1374</v>
      </c>
      <c r="I48" s="71">
        <v>841</v>
      </c>
      <c r="J48" s="66">
        <v>1171</v>
      </c>
      <c r="K48" s="73" t="s">
        <v>74</v>
      </c>
      <c r="L48" s="8">
        <f>SUM(B48:J48)</f>
        <v>18326</v>
      </c>
    </row>
    <row r="49" spans="1:12">
      <c r="A49" t="s">
        <v>87</v>
      </c>
      <c r="B49" s="42">
        <v>0</v>
      </c>
      <c r="C49" s="37">
        <v>13</v>
      </c>
      <c r="D49" s="71">
        <v>0</v>
      </c>
      <c r="E49" s="71">
        <v>0</v>
      </c>
      <c r="F49" s="71">
        <v>23</v>
      </c>
      <c r="G49" s="71">
        <v>0</v>
      </c>
      <c r="H49" s="71">
        <v>0</v>
      </c>
      <c r="I49" s="71">
        <v>0</v>
      </c>
      <c r="J49" s="71">
        <v>0</v>
      </c>
      <c r="K49" s="73" t="s">
        <v>74</v>
      </c>
      <c r="L49" s="8">
        <f t="shared" ref="L49:L61" si="1">SUM(B49:J49)</f>
        <v>36</v>
      </c>
    </row>
    <row r="50" spans="1:12">
      <c r="A50" t="s">
        <v>88</v>
      </c>
      <c r="B50" s="42">
        <v>99</v>
      </c>
      <c r="C50" s="37">
        <v>49</v>
      </c>
      <c r="D50" s="71">
        <v>41</v>
      </c>
      <c r="E50" s="71">
        <v>3</v>
      </c>
      <c r="F50" s="71">
        <v>29</v>
      </c>
      <c r="G50" s="71">
        <v>40</v>
      </c>
      <c r="H50" s="71">
        <v>23</v>
      </c>
      <c r="I50" s="71">
        <v>15</v>
      </c>
      <c r="J50" s="71">
        <v>32</v>
      </c>
      <c r="K50" s="73" t="s">
        <v>74</v>
      </c>
      <c r="L50" s="8">
        <f t="shared" si="1"/>
        <v>331</v>
      </c>
    </row>
    <row r="51" spans="1:12">
      <c r="A51" t="s">
        <v>89</v>
      </c>
      <c r="B51" s="42">
        <v>147</v>
      </c>
      <c r="C51" s="37">
        <v>316</v>
      </c>
      <c r="D51" s="71">
        <v>128</v>
      </c>
      <c r="E51" s="71">
        <v>96</v>
      </c>
      <c r="F51" s="71">
        <v>164</v>
      </c>
      <c r="G51" s="71">
        <v>146</v>
      </c>
      <c r="H51" s="71">
        <v>136</v>
      </c>
      <c r="I51" s="71">
        <v>26</v>
      </c>
      <c r="J51" s="71">
        <v>40</v>
      </c>
      <c r="K51" s="73" t="s">
        <v>74</v>
      </c>
      <c r="L51" s="8">
        <f t="shared" si="1"/>
        <v>1199</v>
      </c>
    </row>
    <row r="52" spans="1:12">
      <c r="A52" t="s">
        <v>90</v>
      </c>
      <c r="B52" s="42">
        <v>55</v>
      </c>
      <c r="C52" s="37">
        <v>24</v>
      </c>
      <c r="D52" s="71">
        <v>65</v>
      </c>
      <c r="E52" s="71">
        <v>0</v>
      </c>
      <c r="F52" s="71">
        <v>147</v>
      </c>
      <c r="G52" s="71">
        <v>24</v>
      </c>
      <c r="H52" s="71">
        <v>50</v>
      </c>
      <c r="I52" s="71">
        <v>0</v>
      </c>
      <c r="J52" s="71">
        <v>15</v>
      </c>
      <c r="K52" s="73" t="s">
        <v>74</v>
      </c>
      <c r="L52" s="8">
        <f t="shared" si="1"/>
        <v>380</v>
      </c>
    </row>
    <row r="53" spans="1:12">
      <c r="A53" t="s">
        <v>91</v>
      </c>
      <c r="B53" s="42">
        <v>239</v>
      </c>
      <c r="C53" s="37">
        <v>379</v>
      </c>
      <c r="D53" s="71">
        <v>148</v>
      </c>
      <c r="E53" s="71">
        <v>117</v>
      </c>
      <c r="F53" s="71">
        <v>248</v>
      </c>
      <c r="G53" s="71">
        <v>171</v>
      </c>
      <c r="H53" s="71">
        <v>104</v>
      </c>
      <c r="I53" s="71">
        <v>90</v>
      </c>
      <c r="J53" s="71">
        <v>71</v>
      </c>
      <c r="K53" s="73" t="s">
        <v>74</v>
      </c>
      <c r="L53" s="8">
        <f t="shared" si="1"/>
        <v>1567</v>
      </c>
    </row>
    <row r="54" spans="1:12">
      <c r="A54" t="s">
        <v>92</v>
      </c>
      <c r="B54" s="42">
        <v>57</v>
      </c>
      <c r="C54" s="37">
        <v>431</v>
      </c>
      <c r="D54" s="71">
        <v>73</v>
      </c>
      <c r="E54" s="71">
        <v>0</v>
      </c>
      <c r="F54" s="71">
        <v>124</v>
      </c>
      <c r="G54" s="71">
        <v>59</v>
      </c>
      <c r="H54" s="71">
        <v>85</v>
      </c>
      <c r="I54" s="71">
        <v>162</v>
      </c>
      <c r="J54" s="71">
        <v>81</v>
      </c>
      <c r="K54" s="73" t="s">
        <v>74</v>
      </c>
      <c r="L54" s="8">
        <f t="shared" si="1"/>
        <v>1072</v>
      </c>
    </row>
    <row r="55" spans="1:12">
      <c r="A55" t="s">
        <v>93</v>
      </c>
      <c r="B55" s="42">
        <v>254</v>
      </c>
      <c r="C55" s="37">
        <v>172</v>
      </c>
      <c r="D55" s="71">
        <v>107</v>
      </c>
      <c r="E55" s="71">
        <v>169</v>
      </c>
      <c r="F55" s="71">
        <v>309</v>
      </c>
      <c r="G55" s="71">
        <v>61</v>
      </c>
      <c r="H55" s="71">
        <v>57</v>
      </c>
      <c r="I55" s="71">
        <v>28</v>
      </c>
      <c r="J55" s="71">
        <v>128</v>
      </c>
      <c r="K55" s="73" t="s">
        <v>74</v>
      </c>
      <c r="L55" s="8">
        <f t="shared" si="1"/>
        <v>1285</v>
      </c>
    </row>
    <row r="56" spans="1:12">
      <c r="A56" t="s">
        <v>94</v>
      </c>
      <c r="B56" s="42">
        <v>207</v>
      </c>
      <c r="C56" s="37">
        <v>215</v>
      </c>
      <c r="D56" s="71">
        <v>173</v>
      </c>
      <c r="E56" s="71">
        <v>88</v>
      </c>
      <c r="F56" s="71">
        <v>259</v>
      </c>
      <c r="G56" s="71">
        <v>136</v>
      </c>
      <c r="H56" s="71">
        <v>42</v>
      </c>
      <c r="I56" s="71">
        <v>45</v>
      </c>
      <c r="J56" s="71">
        <v>133</v>
      </c>
      <c r="K56" s="73" t="s">
        <v>74</v>
      </c>
      <c r="L56" s="8">
        <f t="shared" si="1"/>
        <v>1298</v>
      </c>
    </row>
    <row r="57" spans="1:12">
      <c r="A57" t="s">
        <v>95</v>
      </c>
      <c r="B57" s="42">
        <v>684</v>
      </c>
      <c r="C57" s="37">
        <v>276</v>
      </c>
      <c r="D57" s="71">
        <v>297</v>
      </c>
      <c r="E57" s="71">
        <v>260</v>
      </c>
      <c r="F57" s="71">
        <v>293</v>
      </c>
      <c r="G57" s="71">
        <v>258</v>
      </c>
      <c r="H57" s="71">
        <v>189</v>
      </c>
      <c r="I57" s="71">
        <v>72</v>
      </c>
      <c r="J57" s="71">
        <v>142</v>
      </c>
      <c r="K57" s="73" t="s">
        <v>74</v>
      </c>
      <c r="L57" s="8">
        <f t="shared" si="1"/>
        <v>2471</v>
      </c>
    </row>
    <row r="58" spans="1:12">
      <c r="A58" t="s">
        <v>96</v>
      </c>
      <c r="B58" s="42">
        <v>645</v>
      </c>
      <c r="C58" s="6">
        <v>1201</v>
      </c>
      <c r="D58" s="71">
        <v>615</v>
      </c>
      <c r="E58" s="66">
        <v>1207</v>
      </c>
      <c r="F58" s="71">
        <v>575</v>
      </c>
      <c r="G58" s="71">
        <v>384</v>
      </c>
      <c r="H58" s="71">
        <v>362</v>
      </c>
      <c r="I58" s="71">
        <v>191</v>
      </c>
      <c r="J58" s="71">
        <v>332</v>
      </c>
      <c r="K58" s="73" t="s">
        <v>74</v>
      </c>
      <c r="L58" s="8">
        <f t="shared" si="1"/>
        <v>5512</v>
      </c>
    </row>
    <row r="59" spans="1:12">
      <c r="A59" t="s">
        <v>97</v>
      </c>
      <c r="B59" s="42">
        <v>230</v>
      </c>
      <c r="C59" s="37">
        <v>161</v>
      </c>
      <c r="D59" s="71">
        <v>242</v>
      </c>
      <c r="E59" s="71">
        <v>159</v>
      </c>
      <c r="F59" s="71">
        <v>174</v>
      </c>
      <c r="G59" s="71">
        <v>171</v>
      </c>
      <c r="H59" s="71">
        <v>53</v>
      </c>
      <c r="I59" s="71">
        <v>100</v>
      </c>
      <c r="J59" s="71">
        <v>67</v>
      </c>
      <c r="K59" s="73" t="s">
        <v>74</v>
      </c>
      <c r="L59" s="8">
        <f t="shared" si="1"/>
        <v>1357</v>
      </c>
    </row>
    <row r="60" spans="1:12">
      <c r="A60" t="s">
        <v>98</v>
      </c>
      <c r="B60" s="42">
        <v>114</v>
      </c>
      <c r="C60" s="37">
        <v>205</v>
      </c>
      <c r="D60" s="71">
        <v>137</v>
      </c>
      <c r="E60" s="71">
        <v>84</v>
      </c>
      <c r="F60" s="71">
        <v>128</v>
      </c>
      <c r="G60" s="71">
        <v>122</v>
      </c>
      <c r="H60" s="71">
        <v>141</v>
      </c>
      <c r="I60" s="71">
        <v>33</v>
      </c>
      <c r="J60" s="71">
        <v>41</v>
      </c>
      <c r="K60" s="73" t="s">
        <v>74</v>
      </c>
      <c r="L60" s="8">
        <f t="shared" si="1"/>
        <v>1005</v>
      </c>
    </row>
    <row r="61" spans="1:12">
      <c r="A61" t="s">
        <v>99</v>
      </c>
      <c r="B61" s="42">
        <v>80</v>
      </c>
      <c r="C61" s="37">
        <v>189</v>
      </c>
      <c r="D61" s="71">
        <v>78</v>
      </c>
      <c r="E61" s="71">
        <v>26</v>
      </c>
      <c r="F61" s="71">
        <v>67</v>
      </c>
      <c r="G61" s="71">
        <v>73</v>
      </c>
      <c r="H61" s="71">
        <v>132</v>
      </c>
      <c r="I61" s="71">
        <v>79</v>
      </c>
      <c r="J61" s="71">
        <v>89</v>
      </c>
      <c r="K61" s="73" t="s">
        <v>74</v>
      </c>
      <c r="L61" s="8">
        <f t="shared" si="1"/>
        <v>813</v>
      </c>
    </row>
    <row r="63" spans="1:12">
      <c r="A63" s="5" t="s">
        <v>110</v>
      </c>
    </row>
    <row r="64" spans="1:12" s="2" customFormat="1">
      <c r="A64" s="305" t="s">
        <v>112</v>
      </c>
      <c r="B64" s="8">
        <v>5620</v>
      </c>
      <c r="C64" s="8">
        <v>6013</v>
      </c>
      <c r="D64" s="8">
        <v>4325</v>
      </c>
      <c r="E64" s="8">
        <v>5084</v>
      </c>
      <c r="F64" s="8">
        <v>5526</v>
      </c>
      <c r="G64" s="8">
        <v>3067</v>
      </c>
      <c r="H64" s="8">
        <v>2453</v>
      </c>
      <c r="I64" s="8">
        <v>1578</v>
      </c>
      <c r="J64" s="8">
        <v>2311</v>
      </c>
      <c r="K64" s="73" t="s">
        <v>74</v>
      </c>
      <c r="L64" s="6">
        <f>SUM(B64:J64)</f>
        <v>35977</v>
      </c>
    </row>
    <row r="65" spans="1:12">
      <c r="A65" t="s">
        <v>109</v>
      </c>
      <c r="B65" s="101">
        <v>0.80600000000000005</v>
      </c>
      <c r="C65" s="101">
        <v>0.82899999999999996</v>
      </c>
      <c r="D65" s="101">
        <v>0.82199999999999995</v>
      </c>
      <c r="E65" s="101">
        <v>0.93600000000000005</v>
      </c>
      <c r="F65" s="101">
        <v>0.77500000000000002</v>
      </c>
      <c r="G65" s="101">
        <v>0.79700000000000004</v>
      </c>
      <c r="H65" s="101">
        <v>0.77700000000000002</v>
      </c>
      <c r="I65" s="101">
        <v>0.78500000000000003</v>
      </c>
      <c r="J65" s="101">
        <v>0.77700000000000002</v>
      </c>
      <c r="K65" s="73" t="s">
        <v>74</v>
      </c>
      <c r="L65" s="38">
        <f>((B65*B$64)+(C65*C$64)+(D65*D$64)+(E65*E$64)+(F65*F$64)+(G65*G$64)+(H65*H$64)+(I65*I$64)+(J65*J$64))/L$64</f>
        <v>0.81984818078216648</v>
      </c>
    </row>
    <row r="66" spans="1:12">
      <c r="A66" t="s">
        <v>108</v>
      </c>
      <c r="B66" s="101">
        <f>1-B65</f>
        <v>0.19399999999999995</v>
      </c>
      <c r="C66" s="101">
        <f t="shared" ref="C66:J66" si="2">1-C65</f>
        <v>0.17100000000000004</v>
      </c>
      <c r="D66" s="101">
        <f t="shared" si="2"/>
        <v>0.17800000000000005</v>
      </c>
      <c r="E66" s="101">
        <f t="shared" si="2"/>
        <v>6.3999999999999946E-2</v>
      </c>
      <c r="F66" s="101">
        <f t="shared" si="2"/>
        <v>0.22499999999999998</v>
      </c>
      <c r="G66" s="101">
        <f t="shared" si="2"/>
        <v>0.20299999999999996</v>
      </c>
      <c r="H66" s="101">
        <f t="shared" si="2"/>
        <v>0.22299999999999998</v>
      </c>
      <c r="I66" s="101">
        <f t="shared" si="2"/>
        <v>0.21499999999999997</v>
      </c>
      <c r="J66" s="101">
        <f t="shared" si="2"/>
        <v>0.22299999999999998</v>
      </c>
      <c r="K66" s="73" t="s">
        <v>74</v>
      </c>
      <c r="L66" s="38">
        <f>((B66*B$64)+(C66*C$64)+(D66*D$64)+(E66*E$64)+(F66*F$64)+(G66*G$64)+(H66*H$64)+(I66*I$64)+(J66*J$64))/L$64</f>
        <v>0.1801518192178336</v>
      </c>
    </row>
    <row r="67" spans="1:12">
      <c r="A67" t="s">
        <v>111</v>
      </c>
      <c r="B67" s="101">
        <v>4.9000000000000002E-2</v>
      </c>
      <c r="C67" s="101">
        <v>6.5000000000000002E-2</v>
      </c>
      <c r="D67" s="101">
        <v>5.8000000000000003E-2</v>
      </c>
      <c r="E67" s="101">
        <v>2.4E-2</v>
      </c>
      <c r="F67" s="101">
        <v>6.7000000000000004E-2</v>
      </c>
      <c r="G67" s="101">
        <v>7.5999999999999998E-2</v>
      </c>
      <c r="H67" s="101">
        <v>4.7E-2</v>
      </c>
      <c r="I67" s="101">
        <v>7.1999999999999995E-2</v>
      </c>
      <c r="J67" s="101">
        <v>7.8E-2</v>
      </c>
      <c r="K67" s="73" t="s">
        <v>74</v>
      </c>
      <c r="L67" s="38">
        <f>((B67*B$64)+(C67*C$64)+(D67*D$64)+(E67*E$64)+(F67*F$64)+(G67*G$64)+(H67*H$64)+(I67*I$64)+(J67*J$64))/L$64</f>
        <v>5.7025043777969263E-2</v>
      </c>
    </row>
  </sheetData>
  <mergeCells count="9">
    <mergeCell ref="A23:A24"/>
    <mergeCell ref="A25:A26"/>
    <mergeCell ref="A27:A28"/>
    <mergeCell ref="A10:A11"/>
    <mergeCell ref="A12:A13"/>
    <mergeCell ref="A14:A15"/>
    <mergeCell ref="A17:A18"/>
    <mergeCell ref="A19:A20"/>
    <mergeCell ref="A21:A2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Los Angeles County</vt:lpstr>
      <vt:lpstr>Los Angeles City</vt:lpstr>
      <vt:lpstr>Playa Del Rey</vt:lpstr>
      <vt:lpstr>Playa Vista</vt:lpstr>
      <vt:lpstr>Del Rey</vt:lpstr>
      <vt:lpstr>Mar Vista</vt:lpstr>
      <vt:lpstr>Venice</vt:lpstr>
      <vt:lpstr>Westchester</vt:lpstr>
      <vt:lpstr>Culver City</vt:lpstr>
      <vt:lpstr>Marina Del Rey</vt:lpstr>
      <vt:lpstr>Sheet2</vt:lpstr>
    </vt:vector>
  </TitlesOfParts>
  <Company>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Thompson</dc:creator>
  <cp:lastModifiedBy>Alexandra Thompson</cp:lastModifiedBy>
  <dcterms:created xsi:type="dcterms:W3CDTF">2014-11-20T18:21:04Z</dcterms:created>
  <dcterms:modified xsi:type="dcterms:W3CDTF">2015-07-13T23:09:33Z</dcterms:modified>
</cp:coreProperties>
</file>